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GPC\Desktop\Rebalan i plan\Rebalans\2024\"/>
    </mc:Choice>
  </mc:AlternateContent>
  <xr:revisionPtr revIDLastSave="0" documentId="13_ncr:1_{96AA73E0-FEE3-4DC5-A153-C5C73A7FEB66}" xr6:coauthVersionLast="37" xr6:coauthVersionMax="37" xr10:uidLastSave="{00000000-0000-0000-0000-000000000000}"/>
  <bookViews>
    <workbookView xWindow="0" yWindow="0" windowWidth="14895" windowHeight="975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7" l="1"/>
  <c r="D83" i="7"/>
  <c r="D82" i="7"/>
  <c r="E81" i="7"/>
  <c r="E80" i="7" s="1"/>
  <c r="C80" i="7"/>
  <c r="G46" i="8"/>
  <c r="G43" i="8"/>
  <c r="G29" i="3"/>
  <c r="G28" i="3"/>
  <c r="D81" i="7" l="1"/>
  <c r="D80" i="7"/>
  <c r="D12" i="7"/>
  <c r="D13" i="7"/>
  <c r="D16" i="7"/>
  <c r="D20" i="7"/>
  <c r="D22" i="7"/>
  <c r="D23" i="7"/>
  <c r="D25" i="7"/>
  <c r="D26" i="7"/>
  <c r="D27" i="7"/>
  <c r="D28" i="7"/>
  <c r="D30" i="7"/>
  <c r="D31" i="7"/>
  <c r="D32" i="7"/>
  <c r="D34" i="7"/>
  <c r="D35" i="7"/>
  <c r="D36" i="7"/>
  <c r="D38" i="7"/>
  <c r="D39" i="7"/>
  <c r="D40" i="7"/>
  <c r="D42" i="7"/>
  <c r="D43" i="7"/>
  <c r="D45" i="7"/>
  <c r="D46" i="7"/>
  <c r="D48" i="7"/>
  <c r="D51" i="7"/>
  <c r="D54" i="7"/>
  <c r="D56" i="7"/>
  <c r="D57" i="7"/>
  <c r="D58" i="7"/>
  <c r="D61" i="7"/>
  <c r="D62" i="7"/>
  <c r="D65" i="7"/>
  <c r="D68" i="7"/>
  <c r="D69" i="7"/>
  <c r="D70" i="7"/>
  <c r="D71" i="7"/>
  <c r="D73" i="7"/>
  <c r="D74" i="7"/>
  <c r="D75" i="7"/>
  <c r="D78" i="7"/>
  <c r="D79" i="7"/>
  <c r="D86" i="7"/>
  <c r="D88" i="7"/>
  <c r="D92" i="7"/>
  <c r="D93" i="7"/>
  <c r="D94" i="7"/>
  <c r="D98" i="7"/>
  <c r="D99" i="7"/>
  <c r="D100" i="7"/>
  <c r="C18" i="5"/>
  <c r="F43" i="8"/>
  <c r="F44" i="8"/>
  <c r="F48" i="8"/>
  <c r="F49" i="8"/>
  <c r="F50" i="8"/>
  <c r="F52" i="8"/>
  <c r="F53" i="8"/>
  <c r="F54" i="8"/>
  <c r="F56" i="8"/>
  <c r="F57" i="8"/>
  <c r="F58" i="8"/>
  <c r="F60" i="8"/>
  <c r="F61" i="8"/>
  <c r="F62" i="8"/>
  <c r="F63" i="8"/>
  <c r="F65" i="8"/>
  <c r="F66" i="8"/>
  <c r="F68" i="8"/>
  <c r="F14" i="8"/>
  <c r="F16" i="8"/>
  <c r="F17" i="8"/>
  <c r="F18" i="8"/>
  <c r="F19" i="8"/>
  <c r="F21" i="8"/>
  <c r="F23" i="8"/>
  <c r="F24" i="8"/>
  <c r="F26" i="8"/>
  <c r="F27" i="8"/>
  <c r="F28" i="8"/>
  <c r="F29" i="8"/>
  <c r="F30" i="8"/>
  <c r="F32" i="8"/>
  <c r="F33" i="8"/>
  <c r="F34" i="8"/>
  <c r="F28" i="3"/>
  <c r="F29" i="3"/>
  <c r="F30" i="3"/>
  <c r="F31" i="3"/>
  <c r="F32" i="3"/>
  <c r="F34" i="3"/>
  <c r="F13" i="3"/>
  <c r="F14" i="3"/>
  <c r="F15" i="3"/>
  <c r="F16" i="3"/>
  <c r="F17" i="3"/>
  <c r="F18" i="3"/>
  <c r="F20" i="3"/>
  <c r="G27" i="10" l="1"/>
  <c r="G9" i="10"/>
  <c r="G10" i="10"/>
  <c r="G12" i="10"/>
  <c r="G13" i="10"/>
  <c r="H34" i="10" l="1"/>
  <c r="H37" i="10" s="1"/>
  <c r="H21" i="10"/>
  <c r="H11" i="10"/>
  <c r="H8" i="10"/>
  <c r="G8" i="10" s="1"/>
  <c r="E55" i="7"/>
  <c r="H14" i="10" l="1"/>
  <c r="H22" i="10"/>
  <c r="G27" i="3"/>
  <c r="G31" i="8"/>
  <c r="G51" i="8"/>
  <c r="F51" i="8" s="1"/>
  <c r="G55" i="8"/>
  <c r="G59" i="8"/>
  <c r="F59" i="8" s="1"/>
  <c r="G69" i="8"/>
  <c r="G67" i="8"/>
  <c r="F67" i="8" s="1"/>
  <c r="E97" i="7"/>
  <c r="E44" i="7"/>
  <c r="D44" i="7" s="1"/>
  <c r="C44" i="7"/>
  <c r="E29" i="7"/>
  <c r="E77" i="7"/>
  <c r="G45" i="8" l="1"/>
  <c r="F46" i="8"/>
  <c r="G64" i="8"/>
  <c r="F69" i="8"/>
  <c r="E96" i="7"/>
  <c r="E41" i="7"/>
  <c r="H29" i="10"/>
  <c r="E11" i="7"/>
  <c r="E10" i="7"/>
  <c r="E95" i="7" l="1"/>
  <c r="G19" i="3"/>
  <c r="F19" i="3" s="1"/>
  <c r="E19" i="3"/>
  <c r="G12" i="3"/>
  <c r="E12" i="3"/>
  <c r="G33" i="3"/>
  <c r="E33" i="3"/>
  <c r="E27" i="3"/>
  <c r="F27" i="3" s="1"/>
  <c r="G26" i="3" l="1"/>
  <c r="F33" i="3"/>
  <c r="F12" i="3"/>
  <c r="E26" i="3"/>
  <c r="E11" i="3"/>
  <c r="G11" i="3"/>
  <c r="F11" i="3" s="1"/>
  <c r="E64" i="8"/>
  <c r="F64" i="8" s="1"/>
  <c r="F26" i="3" l="1"/>
  <c r="C19" i="7"/>
  <c r="E19" i="7"/>
  <c r="D19" i="7" s="1"/>
  <c r="E55" i="8" l="1"/>
  <c r="F55" i="8" s="1"/>
  <c r="E47" i="8"/>
  <c r="G42" i="8"/>
  <c r="E42" i="8"/>
  <c r="E31" i="8"/>
  <c r="F31" i="8" s="1"/>
  <c r="G25" i="8"/>
  <c r="F25" i="8" s="1"/>
  <c r="E25" i="8"/>
  <c r="G22" i="8"/>
  <c r="E22" i="8"/>
  <c r="G20" i="8"/>
  <c r="F20" i="8" s="1"/>
  <c r="E20" i="8"/>
  <c r="G13" i="8"/>
  <c r="E15" i="8"/>
  <c r="F22" i="8" l="1"/>
  <c r="F42" i="8"/>
  <c r="E45" i="8"/>
  <c r="F45" i="8" s="1"/>
  <c r="F47" i="8"/>
  <c r="E13" i="8"/>
  <c r="F13" i="8" s="1"/>
  <c r="F15" i="8"/>
  <c r="G41" i="8"/>
  <c r="G12" i="8"/>
  <c r="E12" i="8"/>
  <c r="E11" i="8" s="1"/>
  <c r="G40" i="8" l="1"/>
  <c r="G11" i="8"/>
  <c r="F11" i="8" s="1"/>
  <c r="F12" i="8"/>
  <c r="E41" i="8"/>
  <c r="E40" i="8" s="1"/>
  <c r="F11" i="10"/>
  <c r="F41" i="8" l="1"/>
  <c r="F40" i="8"/>
  <c r="F14" i="10"/>
  <c r="G14" i="10" s="1"/>
  <c r="G11" i="10"/>
  <c r="E87" i="7"/>
  <c r="C87" i="7"/>
  <c r="E85" i="7"/>
  <c r="C85" i="7"/>
  <c r="E60" i="7"/>
  <c r="C60" i="7"/>
  <c r="C59" i="7" s="1"/>
  <c r="E59" i="7" l="1"/>
  <c r="D59" i="7" s="1"/>
  <c r="D60" i="7"/>
  <c r="D87" i="7"/>
  <c r="D85" i="7"/>
  <c r="E84" i="7"/>
  <c r="C84" i="7"/>
  <c r="D84" i="7" l="1"/>
  <c r="E64" i="7"/>
  <c r="C64" i="7"/>
  <c r="C63" i="7" s="1"/>
  <c r="C29" i="7"/>
  <c r="D29" i="7" s="1"/>
  <c r="C77" i="7"/>
  <c r="E76" i="7"/>
  <c r="C97" i="7"/>
  <c r="C91" i="7"/>
  <c r="C90" i="7" s="1"/>
  <c r="C89" i="7" s="1"/>
  <c r="C72" i="7"/>
  <c r="C67" i="7"/>
  <c r="C66" i="7" s="1"/>
  <c r="C55" i="7"/>
  <c r="D55" i="7" s="1"/>
  <c r="C53" i="7"/>
  <c r="C52" i="7" s="1"/>
  <c r="C50" i="7"/>
  <c r="C49" i="7" s="1"/>
  <c r="C47" i="7"/>
  <c r="C37" i="7"/>
  <c r="C33" i="7"/>
  <c r="C24" i="7"/>
  <c r="C21" i="7"/>
  <c r="C15" i="7"/>
  <c r="C14" i="7" s="1"/>
  <c r="C11" i="7"/>
  <c r="D11" i="7" s="1"/>
  <c r="C10" i="7"/>
  <c r="D10" i="7" s="1"/>
  <c r="E91" i="7"/>
  <c r="E72" i="7"/>
  <c r="D72" i="7" s="1"/>
  <c r="E67" i="7"/>
  <c r="E53" i="7"/>
  <c r="E50" i="7"/>
  <c r="E47" i="7"/>
  <c r="D47" i="7" s="1"/>
  <c r="E37" i="7"/>
  <c r="D37" i="7" s="1"/>
  <c r="E33" i="7"/>
  <c r="E24" i="7"/>
  <c r="D24" i="7" s="1"/>
  <c r="E21" i="7"/>
  <c r="D21" i="7" s="1"/>
  <c r="E15" i="7"/>
  <c r="C96" i="7" l="1"/>
  <c r="D97" i="7"/>
  <c r="E14" i="7"/>
  <c r="D14" i="7" s="1"/>
  <c r="D15" i="7"/>
  <c r="E66" i="7"/>
  <c r="D66" i="7" s="1"/>
  <c r="D67" i="7"/>
  <c r="E90" i="7"/>
  <c r="D91" i="7"/>
  <c r="E63" i="7"/>
  <c r="D63" i="7" s="1"/>
  <c r="D64" i="7"/>
  <c r="E49" i="7"/>
  <c r="D49" i="7" s="1"/>
  <c r="D50" i="7"/>
  <c r="D33" i="7"/>
  <c r="E52" i="7"/>
  <c r="D52" i="7" s="1"/>
  <c r="D53" i="7"/>
  <c r="C76" i="7"/>
  <c r="D76" i="7" s="1"/>
  <c r="D77" i="7"/>
  <c r="E18" i="7"/>
  <c r="C18" i="7"/>
  <c r="C9" i="7"/>
  <c r="C41" i="7"/>
  <c r="D41" i="7" s="1"/>
  <c r="E9" i="7"/>
  <c r="F21" i="10"/>
  <c r="D9" i="7" l="1"/>
  <c r="D18" i="7"/>
  <c r="E89" i="7"/>
  <c r="D89" i="7" s="1"/>
  <c r="D90" i="7"/>
  <c r="C95" i="7"/>
  <c r="D95" i="7" s="1"/>
  <c r="D96" i="7"/>
  <c r="E8" i="7"/>
  <c r="F37" i="10"/>
  <c r="C17" i="7"/>
  <c r="C8" i="7" s="1"/>
  <c r="D8" i="7" l="1"/>
  <c r="D17" i="7"/>
  <c r="F22" i="10"/>
  <c r="G22" i="10" s="1"/>
  <c r="F29" i="10" l="1"/>
</calcChain>
</file>

<file path=xl/sharedStrings.xml><?xml version="1.0" encoding="utf-8"?>
<sst xmlns="http://schemas.openxmlformats.org/spreadsheetml/2006/main" count="375" uniqueCount="171">
  <si>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</si>
  <si>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</si>
  <si>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</si>
  <si>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</si>
  <si>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</si>
  <si>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</si>
  <si>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</si>
  <si>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</si>
  <si>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</si>
  <si>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</si>
  <si>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</si>
  <si>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</si>
  <si>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</si>
  <si>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</si>
  <si>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</si>
  <si>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</si>
  <si>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</si>
  <si>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</si>
  <si>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</si>
  <si>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</si>
  <si>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</si>
  <si>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</si>
  <si>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</si>
  <si>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</si>
  <si>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</si>
  <si>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</si>
  <si>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</si>
  <si>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</si>
  <si>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</si>
  <si>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</si>
  <si>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</si>
  <si>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</si>
  <si>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</si>
  <si>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</si>
  <si>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</si>
  <si>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</si>
  <si>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</si>
  <si>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</si>
  <si>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</si>
  <si>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</si>
  <si>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</si>
  <si>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</si>
  <si>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</si>
  <si>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PRIHODI POSLOVANJA PREMA EKONOMSKOJ KLASIFIKACIJI</t>
  </si>
  <si>
    <t>PRIHODI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</si>
  <si>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</si>
  <si>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</si>
  <si>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</si>
  <si>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</si>
  <si>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</si>
  <si>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</si>
  <si>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</si>
  <si>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</si>
  <si>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</si>
  <si>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</si>
  <si>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</si>
  <si>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</si>
  <si>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</si>
  <si>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</si>
  <si>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</si>
  <si>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</si>
  <si>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</si>
  <si>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</si>
  <si>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</si>
  <si>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</si>
  <si>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09 Obrazovanje </t>
  </si>
  <si>
    <t>091 Predškolsko i osnovno obrazovanje</t>
  </si>
  <si>
    <t>0912 Osnovno obrazovanje</t>
  </si>
  <si>
    <t>Glava 00301</t>
  </si>
  <si>
    <t>PK-OSNOVNA ŠKOLA:</t>
  </si>
  <si>
    <t>DECENTRALIZIRANE FUN.-MINIMALNI FIN.STANDARD</t>
  </si>
  <si>
    <t>REDOVNA PROGRAMSKA DJELATNOST OSNOVNIH ŠKOLA</t>
  </si>
  <si>
    <t>Izvor 1.2.1.</t>
  </si>
  <si>
    <t>POREZNI PRIHODI ZA DECENTRALIZIRANE FUNKCIJE</t>
  </si>
  <si>
    <t>Financijski rashodi</t>
  </si>
  <si>
    <t>ŠIRE JAVNE POTREBE-IZNAD MINIMALNOG STANDARDA</t>
  </si>
  <si>
    <t>IZVANNASTAVNE I IZVANŠKOLSKE AKTIVNOSTI</t>
  </si>
  <si>
    <t>Izvor 3.1.1.</t>
  </si>
  <si>
    <t>VLASTITI PRIHODI-PK</t>
  </si>
  <si>
    <t>Rezultat poslovanja</t>
  </si>
  <si>
    <t>Izvor 4.3.1.</t>
  </si>
  <si>
    <t>PRIHODI ZA POSEBNE NAMJENE-PK</t>
  </si>
  <si>
    <t>Izvor 5.4.1.</t>
  </si>
  <si>
    <t>POMOĆI IZ ŽUPANIJSKOG PRORAČUNA-PK</t>
  </si>
  <si>
    <t>Izvor 5.5.1.</t>
  </si>
  <si>
    <t>POMOĆI IZ DRUGIH PRORAČUNA-PK</t>
  </si>
  <si>
    <t>NABAVKA UDŽENIKA I PRIBORA</t>
  </si>
  <si>
    <t>Izvor 5.3.1.</t>
  </si>
  <si>
    <t>POMOĆI IZ DRŽAVNOG PRORAČUNA-PK</t>
  </si>
  <si>
    <t>OSIGURANJE UČENIKA OSNOVNIH ŠKOLA</t>
  </si>
  <si>
    <t>Izvor 1.1.1.</t>
  </si>
  <si>
    <t>PRIHODI OD GRADA</t>
  </si>
  <si>
    <t>PROMETNI ODGOJ I SIGURNOST U PROMETU-POLIGON</t>
  </si>
  <si>
    <t>PRIHODI OD GRADA/PLAN ŠKOLE</t>
  </si>
  <si>
    <t>PROJEKT E-ŠKOLE</t>
  </si>
  <si>
    <t>EU PROJEKTI  KOJE PROVODE OŠ / ERASMUS/</t>
  </si>
  <si>
    <t>Izvor 5.1.1.</t>
  </si>
  <si>
    <t>POMOĆI OD MEĐUNARODNIH ORGANIZACIJA I TIJELA EU-PK</t>
  </si>
  <si>
    <t>"S POMOĆNIKOM MOGU BOLJE V"-EU</t>
  </si>
  <si>
    <t>PRIHODI OD GRADA/ plan škole</t>
  </si>
  <si>
    <t>KAPITALNA ULAGANJA U OŠ - IZNAD STANDARDA</t>
  </si>
  <si>
    <t>NABAVKA ŠKOLSKE LEKTIRE</t>
  </si>
  <si>
    <t>RASHODI ZA ZAPOSLENE U OSNOVNIM ŠKOLAMA</t>
  </si>
  <si>
    <t>RASHODI ZA ZAPOSLENE</t>
  </si>
  <si>
    <t>Fin. Rashodi (tužbe)</t>
  </si>
  <si>
    <t>PLAN 2024.</t>
  </si>
  <si>
    <t>"S POMOĆNIKOM MOGU BOLJE VI"-EU</t>
  </si>
  <si>
    <t>Donacije i ostali rashodi</t>
  </si>
  <si>
    <t>UREĐENJE OKOLIŠA ŠKOLA</t>
  </si>
  <si>
    <t xml:space="preserve">Izvor 6.1.1. </t>
  </si>
  <si>
    <t xml:space="preserve">DONACIJE-PK </t>
  </si>
  <si>
    <t>VLASTITA I NAMJENSKA SREDSTVA OSNOVNIH ŠKOLA</t>
  </si>
  <si>
    <t>VLASTITI PRIHODI</t>
  </si>
  <si>
    <t>PREHRANA UČENIKA</t>
  </si>
  <si>
    <t>POMOĆI IZ DRŽAVNOG PRORAČUNA - PH</t>
  </si>
  <si>
    <t>Izvor</t>
  </si>
  <si>
    <t>5.1.1.</t>
  </si>
  <si>
    <t>Pomoć od međ. institucija</t>
  </si>
  <si>
    <t>5.3.1.</t>
  </si>
  <si>
    <t>Pomoć od đrž. proračuna</t>
  </si>
  <si>
    <t>5.4.1.</t>
  </si>
  <si>
    <t>Pomoć iz žup. proračuna</t>
  </si>
  <si>
    <t>5.5.1.</t>
  </si>
  <si>
    <t>Pomoć iz drugih proračuna</t>
  </si>
  <si>
    <t>Prihodi od imovine</t>
  </si>
  <si>
    <t>3.1.1.</t>
  </si>
  <si>
    <t>Vlastiti prihodi</t>
  </si>
  <si>
    <t>Prihodi od upravnih i administativnih pristojbi, pristojbi po posebnim propisima i naknada</t>
  </si>
  <si>
    <t>4.3.1.</t>
  </si>
  <si>
    <t>Prihodi za posebne namjene</t>
  </si>
  <si>
    <t>Prihodi od prodaje proizvoda i robe te pruženih usluga</t>
  </si>
  <si>
    <t>1.1.1.</t>
  </si>
  <si>
    <t>Prihodi iz nadležnog proračuna</t>
  </si>
  <si>
    <t>1.2.1.</t>
  </si>
  <si>
    <t>Vlastiti izvori</t>
  </si>
  <si>
    <t>RASHODI POSLOVANJA</t>
  </si>
  <si>
    <t>Naknade građanima i kućanstvima na temelju osiguranja i druge naknade</t>
  </si>
  <si>
    <t>Opći prihodi i primici</t>
  </si>
  <si>
    <t>Plan 
za 2024.</t>
  </si>
  <si>
    <t>6.1.1.</t>
  </si>
  <si>
    <t>Donacije</t>
  </si>
  <si>
    <t>RASHODI POSLOVANJA  PREMA EKONOMSKOJ KLASIFIKACIJI</t>
  </si>
  <si>
    <t>Aktivnost S023200A320001</t>
  </si>
  <si>
    <t>KAPITALNA ULAGANJA U OPREMU - DECENTR.SREDSTVA</t>
  </si>
  <si>
    <t>Aktivnost S023200K320001</t>
  </si>
  <si>
    <t>Program S023200</t>
  </si>
  <si>
    <t>Aktivnost S023201A320102</t>
  </si>
  <si>
    <t>Program S023201</t>
  </si>
  <si>
    <t>Aktivnost S023201A320104</t>
  </si>
  <si>
    <t>Aktivnost S023201A320116</t>
  </si>
  <si>
    <t>Aktivnost S023201A320105</t>
  </si>
  <si>
    <t>Aktivnost S023201A320113</t>
  </si>
  <si>
    <t>Aktivnost S023201A320114</t>
  </si>
  <si>
    <t xml:space="preserve">Aktivnost S023201A320112 </t>
  </si>
  <si>
    <t>Aktivnost S023201T320103</t>
  </si>
  <si>
    <t>Aktivnost S023201T320111</t>
  </si>
  <si>
    <t>Aktivnost S023201T320105</t>
  </si>
  <si>
    <t>Aktivnost S023201T320107</t>
  </si>
  <si>
    <t>Aktivnost S023202K320250</t>
  </si>
  <si>
    <t>Program S023202</t>
  </si>
  <si>
    <t>Aktivnost S023203A320301</t>
  </si>
  <si>
    <t>Program S023203</t>
  </si>
  <si>
    <t>IZMJENA I DOPUNA FINANCIJSKOG PLANA ZA 2024. GODINU</t>
  </si>
  <si>
    <t xml:space="preserve">IZMJENA I DOPUNA FINANCIJSKOG PLANA ZA 2024. GODINU </t>
  </si>
  <si>
    <t>Povećanje / smanjenje iznosa</t>
  </si>
  <si>
    <t>I. Izmjena plana 2024.</t>
  </si>
  <si>
    <t>I. Izmjena plana  2024.</t>
  </si>
  <si>
    <t>Ravnateljica:</t>
  </si>
  <si>
    <t>Šitum Matija, prof.</t>
  </si>
  <si>
    <t>"S POMOĆNIKOM MOGU BOLJE VII"-EU</t>
  </si>
  <si>
    <t>Aktivnost S023201T320112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</si>
</sst>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[$-1041A]#,##0.00;\-\ #,##0.00"/>
    <numFmt numFmtId="165" formatCode="#,##0.00_ ;\-#,##0.00\ 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49" fontId="16" fillId="0" borderId="3" xfId="0" applyNumberFormat="1" applyFont="1" applyFill="1" applyBorder="1" applyAlignment="1" applyProtection="1">
      <alignment horizontal="left" vertical="center"/>
      <protection hidden="1"/>
    </xf>
    <xf numFmtId="4" fontId="0" fillId="0" borderId="3" xfId="0" applyNumberFormat="1" applyBorder="1"/>
    <xf numFmtId="49" fontId="17" fillId="0" borderId="3" xfId="0" applyNumberFormat="1" applyFont="1" applyFill="1" applyBorder="1" applyAlignment="1" applyProtection="1">
      <alignment horizontal="left" vertical="center"/>
      <protection hidden="1"/>
    </xf>
    <xf numFmtId="0" fontId="0" fillId="0" borderId="3" xfId="0" applyBorder="1"/>
    <xf numFmtId="0" fontId="9" fillId="5" borderId="6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vertical="center" wrapText="1" readingOrder="1"/>
      <protection locked="0"/>
    </xf>
    <xf numFmtId="0" fontId="7" fillId="6" borderId="8" xfId="0" applyFont="1" applyFill="1" applyBorder="1" applyAlignment="1" applyProtection="1">
      <alignment vertical="center" wrapText="1" readingOrder="1"/>
      <protection locked="0"/>
    </xf>
    <xf numFmtId="164" fontId="7" fillId="6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7" borderId="3" xfId="0" applyFont="1" applyFill="1" applyBorder="1" applyAlignment="1" applyProtection="1">
      <alignment vertical="center" wrapText="1" readingOrder="1"/>
      <protection locked="0"/>
    </xf>
    <xf numFmtId="0" fontId="9" fillId="7" borderId="1" xfId="0" applyFont="1" applyFill="1" applyBorder="1" applyAlignment="1" applyProtection="1">
      <alignment vertical="center" wrapText="1" readingOrder="1"/>
      <protection locked="0"/>
    </xf>
    <xf numFmtId="164" fontId="9" fillId="7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3" xfId="0" applyFont="1" applyFill="1" applyBorder="1" applyAlignment="1" applyProtection="1">
      <alignment vertical="center" wrapText="1" readingOrder="1"/>
      <protection locked="0"/>
    </xf>
    <xf numFmtId="0" fontId="9" fillId="0" borderId="1" xfId="0" applyFont="1" applyFill="1" applyBorder="1" applyAlignment="1" applyProtection="1">
      <alignment vertical="center" wrapText="1" readingOrder="1"/>
      <protection locked="0"/>
    </xf>
    <xf numFmtId="164" fontId="9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3" xfId="0" applyFont="1" applyFill="1" applyBorder="1" applyAlignment="1" applyProtection="1">
      <alignment vertical="center" wrapText="1" readingOrder="1"/>
      <protection locked="0"/>
    </xf>
    <xf numFmtId="0" fontId="8" fillId="0" borderId="1" xfId="0" applyFont="1" applyFill="1" applyBorder="1" applyAlignment="1" applyProtection="1">
      <alignment vertical="center" wrapText="1" readingOrder="1"/>
      <protection locked="0"/>
    </xf>
    <xf numFmtId="164" fontId="8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3" xfId="0" applyFont="1" applyFill="1" applyBorder="1" applyAlignment="1" applyProtection="1">
      <alignment vertical="center" wrapText="1" readingOrder="1"/>
      <protection locked="0"/>
    </xf>
    <xf numFmtId="0" fontId="7" fillId="0" borderId="1" xfId="0" applyFont="1" applyFill="1" applyBorder="1" applyAlignment="1" applyProtection="1">
      <alignment vertical="center" wrapText="1" readingOrder="1"/>
      <protection locked="0"/>
    </xf>
    <xf numFmtId="164" fontId="7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0" borderId="3" xfId="0" applyNumberFormat="1" applyFont="1" applyFill="1" applyBorder="1" applyAlignment="1" applyProtection="1">
      <alignment vertical="center" wrapText="1" readingOrder="1"/>
      <protection locked="0"/>
    </xf>
    <xf numFmtId="0" fontId="7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ill="1"/>
    <xf numFmtId="0" fontId="8" fillId="0" borderId="9" xfId="0" applyFont="1" applyFill="1" applyBorder="1" applyAlignment="1" applyProtection="1">
      <alignment vertical="center" wrapText="1" readingOrder="1"/>
      <protection locked="0"/>
    </xf>
    <xf numFmtId="0" fontId="8" fillId="0" borderId="10" xfId="0" applyFont="1" applyFill="1" applyBorder="1" applyAlignment="1" applyProtection="1">
      <alignment vertical="center" wrapText="1" readingOrder="1"/>
      <protection locked="0"/>
    </xf>
    <xf numFmtId="0" fontId="7" fillId="0" borderId="9" xfId="0" applyFont="1" applyFill="1" applyBorder="1" applyAlignment="1" applyProtection="1">
      <alignment vertical="center" wrapText="1" readingOrder="1"/>
      <protection locked="0"/>
    </xf>
    <xf numFmtId="0" fontId="18" fillId="2" borderId="3" xfId="0" quotePrefix="1" applyFont="1" applyFill="1" applyBorder="1" applyAlignment="1">
      <alignment horizontal="left" vertical="center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 wrapText="1"/>
    </xf>
    <xf numFmtId="0" fontId="18" fillId="2" borderId="11" xfId="0" quotePrefix="1" applyFont="1" applyFill="1" applyBorder="1" applyAlignment="1">
      <alignment horizontal="left" vertical="center" wrapText="1"/>
    </xf>
    <xf numFmtId="49" fontId="17" fillId="0" borderId="12" xfId="0" applyNumberFormat="1" applyFont="1" applyFill="1" applyBorder="1" applyAlignment="1" applyProtection="1">
      <alignment horizontal="center" vertical="top" wrapText="1"/>
      <protection hidden="1"/>
    </xf>
    <xf numFmtId="14" fontId="18" fillId="2" borderId="3" xfId="0" quotePrefix="1" applyNumberFormat="1" applyFont="1" applyFill="1" applyBorder="1" applyAlignment="1">
      <alignment horizontal="left" vertical="center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0" fontId="21" fillId="0" borderId="3" xfId="0" applyFont="1" applyBorder="1"/>
    <xf numFmtId="0" fontId="8" fillId="2" borderId="11" xfId="0" quotePrefix="1" applyFont="1" applyFill="1" applyBorder="1" applyAlignment="1">
      <alignment horizontal="left" vertical="center" wrapText="1"/>
    </xf>
    <xf numFmtId="3" fontId="0" fillId="0" borderId="3" xfId="0" applyNumberFormat="1" applyBorder="1"/>
    <xf numFmtId="3" fontId="3" fillId="0" borderId="4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7" fillId="0" borderId="3" xfId="0" quotePrefix="1" applyFont="1" applyFill="1" applyBorder="1" applyAlignment="1">
      <alignment horizontal="left" vertical="center"/>
    </xf>
    <xf numFmtId="0" fontId="8" fillId="0" borderId="3" xfId="0" quotePrefix="1" applyFont="1" applyFill="1" applyBorder="1" applyAlignment="1">
      <alignment horizontal="left" vertical="center"/>
    </xf>
    <xf numFmtId="0" fontId="8" fillId="0" borderId="3" xfId="0" quotePrefix="1" applyFont="1" applyFill="1" applyBorder="1" applyAlignment="1">
      <alignment horizontal="left" vertical="center" wrapText="1"/>
    </xf>
    <xf numFmtId="14" fontId="8" fillId="2" borderId="3" xfId="0" applyNumberFormat="1" applyFont="1" applyFill="1" applyBorder="1" applyAlignment="1" applyProtection="1">
      <alignment horizontal="left" vertical="center" wrapText="1"/>
    </xf>
    <xf numFmtId="3" fontId="6" fillId="4" borderId="3" xfId="0" applyNumberFormat="1" applyFont="1" applyFill="1" applyBorder="1" applyAlignment="1" applyProtection="1">
      <alignment horizontal="right" vertical="center" wrapText="1"/>
    </xf>
    <xf numFmtId="3" fontId="6" fillId="4" borderId="4" xfId="0" applyNumberFormat="1" applyFont="1" applyFill="1" applyBorder="1" applyAlignment="1" applyProtection="1">
      <alignment horizontal="righ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165" fontId="0" fillId="0" borderId="0" xfId="0" applyNumberFormat="1"/>
    <xf numFmtId="0" fontId="0" fillId="2" borderId="0" xfId="0" applyFill="1"/>
    <xf numFmtId="165" fontId="0" fillId="0" borderId="0" xfId="0" applyNumberFormat="1" applyFill="1"/>
    <xf numFmtId="0" fontId="22" fillId="0" borderId="0" xfId="0" applyFont="1"/>
    <xf numFmtId="0" fontId="22" fillId="0" borderId="3" xfId="0" applyFont="1" applyBorder="1"/>
    <xf numFmtId="3" fontId="22" fillId="0" borderId="3" xfId="0" applyNumberFormat="1" applyFont="1" applyBorder="1"/>
    <xf numFmtId="49" fontId="0" fillId="0" borderId="3" xfId="0" applyNumberFormat="1" applyBorder="1"/>
    <xf numFmtId="0" fontId="23" fillId="0" borderId="0" xfId="0" applyFont="1" applyAlignment="1">
      <alignment horizontal="center"/>
    </xf>
    <xf numFmtId="3" fontId="24" fillId="0" borderId="3" xfId="0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23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  <xf numFmtId="0" fontId="5" fillId="0" borderId="0" xfId="0" applyNumberFormat="1" applyFont="1" applyFill="1" applyBorder="1" applyAlignment="1" applyProtection="1">
      <alignment vertical="center" wrapText="1"/>
    </xf>
    <xf numFmtId="0" fontId="26" fillId="0" borderId="0" xfId="0" applyFont="1"/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4" workbookViewId="0">
      <selection activeCell="H13" sqref="H13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124" t="s">
        <v>162</v>
      </c>
      <c r="B1" s="124"/>
      <c r="C1" s="124"/>
      <c r="D1" s="124"/>
      <c r="E1" s="124"/>
      <c r="F1" s="124"/>
      <c r="G1" s="124"/>
      <c r="H1" s="124"/>
    </row>
    <row r="2" spans="1:8" ht="18" x14ac:dyDescent="0.25">
      <c r="A2" s="25"/>
      <c r="B2" s="25"/>
      <c r="C2" s="25"/>
      <c r="D2" s="25"/>
      <c r="E2" s="25"/>
      <c r="F2" s="25"/>
      <c r="G2" s="25"/>
      <c r="H2" s="25"/>
    </row>
    <row r="3" spans="1:8" ht="15.75" x14ac:dyDescent="0.25">
      <c r="A3" s="124" t="s">
        <v>23</v>
      </c>
      <c r="B3" s="124"/>
      <c r="C3" s="124"/>
      <c r="D3" s="124"/>
      <c r="E3" s="124"/>
      <c r="F3" s="124"/>
      <c r="G3" s="124"/>
      <c r="H3" s="124"/>
    </row>
    <row r="4" spans="1:8" ht="18" x14ac:dyDescent="0.25">
      <c r="A4" s="25"/>
      <c r="B4" s="25"/>
      <c r="C4" s="25"/>
      <c r="D4" s="25"/>
      <c r="E4" s="25"/>
      <c r="F4" s="25"/>
      <c r="G4" s="25"/>
      <c r="H4" s="5"/>
    </row>
    <row r="5" spans="1:8" ht="15.75" x14ac:dyDescent="0.25">
      <c r="A5" s="124" t="s">
        <v>28</v>
      </c>
      <c r="B5" s="125"/>
      <c r="C5" s="125"/>
      <c r="D5" s="125"/>
      <c r="E5" s="125"/>
      <c r="F5" s="125"/>
      <c r="G5" s="125"/>
      <c r="H5" s="125"/>
    </row>
    <row r="6" spans="1:8" ht="18" x14ac:dyDescent="0.25">
      <c r="A6" s="1"/>
      <c r="B6" s="2"/>
      <c r="C6" s="2"/>
      <c r="D6" s="2"/>
      <c r="E6" s="6"/>
      <c r="F6" s="7"/>
      <c r="G6" s="7"/>
      <c r="H6" s="7"/>
    </row>
    <row r="7" spans="1:8" ht="27" customHeight="1" x14ac:dyDescent="0.25">
      <c r="A7" s="29"/>
      <c r="B7" s="30"/>
      <c r="C7" s="30"/>
      <c r="D7" s="31"/>
      <c r="E7" s="32"/>
      <c r="F7" s="3" t="s">
        <v>35</v>
      </c>
      <c r="G7" s="3" t="s">
        <v>164</v>
      </c>
      <c r="H7" s="3" t="s">
        <v>165</v>
      </c>
    </row>
    <row r="8" spans="1:8" x14ac:dyDescent="0.25">
      <c r="A8" s="126" t="s">
        <v>0</v>
      </c>
      <c r="B8" s="127"/>
      <c r="C8" s="127"/>
      <c r="D8" s="127"/>
      <c r="E8" s="128"/>
      <c r="F8" s="33">
        <v>1406771</v>
      </c>
      <c r="G8" s="33">
        <f>H8-F8</f>
        <v>411277</v>
      </c>
      <c r="H8" s="33">
        <f t="shared" ref="H8" si="0">H9</f>
        <v>1818048</v>
      </c>
    </row>
    <row r="9" spans="1:8" x14ac:dyDescent="0.25">
      <c r="A9" s="129" t="s">
        <v>36</v>
      </c>
      <c r="B9" s="130"/>
      <c r="C9" s="130"/>
      <c r="D9" s="130"/>
      <c r="E9" s="123"/>
      <c r="F9" s="34">
        <v>1406771</v>
      </c>
      <c r="G9" s="34">
        <f t="shared" ref="G9:G14" si="1">H9-F9</f>
        <v>411277</v>
      </c>
      <c r="H9" s="34">
        <v>1818048</v>
      </c>
    </row>
    <row r="10" spans="1:8" x14ac:dyDescent="0.25">
      <c r="A10" s="131" t="s">
        <v>37</v>
      </c>
      <c r="B10" s="123"/>
      <c r="C10" s="123"/>
      <c r="D10" s="123"/>
      <c r="E10" s="123"/>
      <c r="F10" s="34"/>
      <c r="G10" s="34">
        <f t="shared" si="1"/>
        <v>0</v>
      </c>
      <c r="H10" s="34"/>
    </row>
    <row r="11" spans="1:8" x14ac:dyDescent="0.25">
      <c r="A11" s="36" t="s">
        <v>1</v>
      </c>
      <c r="B11" s="43"/>
      <c r="C11" s="43"/>
      <c r="D11" s="43"/>
      <c r="E11" s="43"/>
      <c r="F11" s="33">
        <f t="shared" ref="F11" si="2">F12+F13</f>
        <v>1415271</v>
      </c>
      <c r="G11" s="33">
        <f t="shared" si="1"/>
        <v>402777</v>
      </c>
      <c r="H11" s="33">
        <f t="shared" ref="H11" si="3">H12+H13</f>
        <v>1818048</v>
      </c>
    </row>
    <row r="12" spans="1:8" x14ac:dyDescent="0.25">
      <c r="A12" s="132" t="s">
        <v>38</v>
      </c>
      <c r="B12" s="130"/>
      <c r="C12" s="130"/>
      <c r="D12" s="130"/>
      <c r="E12" s="130"/>
      <c r="F12" s="34">
        <v>1381231</v>
      </c>
      <c r="G12" s="34">
        <f t="shared" si="1"/>
        <v>405610</v>
      </c>
      <c r="H12" s="34">
        <v>1786841</v>
      </c>
    </row>
    <row r="13" spans="1:8" x14ac:dyDescent="0.25">
      <c r="A13" s="122" t="s">
        <v>39</v>
      </c>
      <c r="B13" s="123"/>
      <c r="C13" s="123"/>
      <c r="D13" s="123"/>
      <c r="E13" s="123"/>
      <c r="F13" s="44">
        <v>34040</v>
      </c>
      <c r="G13" s="44">
        <f t="shared" si="1"/>
        <v>-2833</v>
      </c>
      <c r="H13" s="44">
        <v>31207</v>
      </c>
    </row>
    <row r="14" spans="1:8" x14ac:dyDescent="0.25">
      <c r="A14" s="133" t="s">
        <v>57</v>
      </c>
      <c r="B14" s="127"/>
      <c r="C14" s="127"/>
      <c r="D14" s="127"/>
      <c r="E14" s="127"/>
      <c r="F14" s="33">
        <f>F9-F11</f>
        <v>-8500</v>
      </c>
      <c r="G14" s="33">
        <f t="shared" si="1"/>
        <v>8500</v>
      </c>
      <c r="H14" s="33">
        <f t="shared" ref="H14" si="4">H8-H11</f>
        <v>0</v>
      </c>
    </row>
    <row r="15" spans="1:8" ht="18" x14ac:dyDescent="0.25">
      <c r="A15" s="25"/>
      <c r="B15" s="23"/>
      <c r="C15" s="23"/>
      <c r="D15" s="23"/>
      <c r="E15" s="23"/>
      <c r="F15" s="24"/>
      <c r="G15" s="24"/>
      <c r="H15" s="24"/>
    </row>
    <row r="16" spans="1:8" ht="15.75" x14ac:dyDescent="0.25">
      <c r="A16" s="124" t="s">
        <v>29</v>
      </c>
      <c r="B16" s="125"/>
      <c r="C16" s="125"/>
      <c r="D16" s="125"/>
      <c r="E16" s="125"/>
      <c r="F16" s="125"/>
      <c r="G16" s="125"/>
      <c r="H16" s="125"/>
    </row>
    <row r="17" spans="1:8" ht="18" x14ac:dyDescent="0.25">
      <c r="A17" s="25"/>
      <c r="B17" s="23"/>
      <c r="C17" s="23"/>
      <c r="D17" s="23"/>
      <c r="E17" s="23"/>
      <c r="F17" s="24"/>
      <c r="G17" s="24"/>
      <c r="H17" s="24"/>
    </row>
    <row r="18" spans="1:8" ht="24.75" customHeight="1" x14ac:dyDescent="0.25">
      <c r="A18" s="29"/>
      <c r="B18" s="30"/>
      <c r="C18" s="30"/>
      <c r="D18" s="31"/>
      <c r="E18" s="32"/>
      <c r="F18" s="3" t="s">
        <v>35</v>
      </c>
      <c r="G18" s="3" t="s">
        <v>164</v>
      </c>
      <c r="H18" s="3" t="s">
        <v>165</v>
      </c>
    </row>
    <row r="19" spans="1:8" x14ac:dyDescent="0.25">
      <c r="A19" s="122" t="s">
        <v>40</v>
      </c>
      <c r="B19" s="123"/>
      <c r="C19" s="123"/>
      <c r="D19" s="123"/>
      <c r="E19" s="123"/>
      <c r="F19" s="44"/>
      <c r="G19" s="44"/>
      <c r="H19" s="44"/>
    </row>
    <row r="20" spans="1:8" x14ac:dyDescent="0.25">
      <c r="A20" s="122" t="s">
        <v>41</v>
      </c>
      <c r="B20" s="123"/>
      <c r="C20" s="123"/>
      <c r="D20" s="123"/>
      <c r="E20" s="123"/>
      <c r="F20" s="44"/>
      <c r="G20" s="44"/>
      <c r="H20" s="44"/>
    </row>
    <row r="21" spans="1:8" x14ac:dyDescent="0.25">
      <c r="A21" s="133" t="s">
        <v>2</v>
      </c>
      <c r="B21" s="127"/>
      <c r="C21" s="127"/>
      <c r="D21" s="127"/>
      <c r="E21" s="127"/>
      <c r="F21" s="33">
        <f t="shared" ref="F21" si="5">F19-F20</f>
        <v>0</v>
      </c>
      <c r="G21" s="33"/>
      <c r="H21" s="33">
        <f t="shared" ref="H21" si="6">H19-H20</f>
        <v>0</v>
      </c>
    </row>
    <row r="22" spans="1:8" x14ac:dyDescent="0.25">
      <c r="A22" s="133" t="s">
        <v>58</v>
      </c>
      <c r="B22" s="127"/>
      <c r="C22" s="127"/>
      <c r="D22" s="127"/>
      <c r="E22" s="127"/>
      <c r="F22" s="33">
        <f>F14+F21</f>
        <v>-8500</v>
      </c>
      <c r="G22" s="33">
        <f>H22-F22</f>
        <v>8500</v>
      </c>
      <c r="H22" s="33">
        <f t="shared" ref="H22" si="7">H14+H21</f>
        <v>0</v>
      </c>
    </row>
    <row r="23" spans="1:8" ht="18" x14ac:dyDescent="0.25">
      <c r="A23" s="22"/>
      <c r="B23" s="23"/>
      <c r="C23" s="23"/>
      <c r="D23" s="23"/>
      <c r="E23" s="23"/>
      <c r="F23" s="24"/>
      <c r="G23" s="24"/>
      <c r="H23" s="24"/>
    </row>
    <row r="24" spans="1:8" ht="15.75" x14ac:dyDescent="0.25">
      <c r="A24" s="124" t="s">
        <v>59</v>
      </c>
      <c r="B24" s="125"/>
      <c r="C24" s="125"/>
      <c r="D24" s="125"/>
      <c r="E24" s="125"/>
      <c r="F24" s="125"/>
      <c r="G24" s="125"/>
      <c r="H24" s="125"/>
    </row>
    <row r="25" spans="1:8" ht="15.75" x14ac:dyDescent="0.25">
      <c r="A25" s="41"/>
      <c r="B25" s="42"/>
      <c r="C25" s="42"/>
      <c r="D25" s="42"/>
      <c r="E25" s="42"/>
      <c r="F25" s="42"/>
      <c r="G25" s="116"/>
      <c r="H25" s="116"/>
    </row>
    <row r="26" spans="1:8" ht="30" customHeight="1" x14ac:dyDescent="0.25">
      <c r="A26" s="29"/>
      <c r="B26" s="30"/>
      <c r="C26" s="30"/>
      <c r="D26" s="31"/>
      <c r="E26" s="32"/>
      <c r="F26" s="3" t="s">
        <v>35</v>
      </c>
      <c r="G26" s="3" t="s">
        <v>164</v>
      </c>
      <c r="H26" s="3" t="s">
        <v>165</v>
      </c>
    </row>
    <row r="27" spans="1:8" ht="15" customHeight="1" x14ac:dyDescent="0.25">
      <c r="A27" s="134" t="s">
        <v>60</v>
      </c>
      <c r="B27" s="135"/>
      <c r="C27" s="135"/>
      <c r="D27" s="135"/>
      <c r="E27" s="136"/>
      <c r="F27" s="45">
        <v>8500</v>
      </c>
      <c r="G27" s="45">
        <f>H27-F27</f>
        <v>2266</v>
      </c>
      <c r="H27" s="45">
        <v>10766</v>
      </c>
    </row>
    <row r="28" spans="1:8" ht="15" customHeight="1" x14ac:dyDescent="0.25">
      <c r="A28" s="133" t="s">
        <v>61</v>
      </c>
      <c r="B28" s="127"/>
      <c r="C28" s="127"/>
      <c r="D28" s="127"/>
      <c r="E28" s="127"/>
      <c r="F28" s="46">
        <v>0</v>
      </c>
      <c r="G28" s="46"/>
      <c r="H28" s="46">
        <v>0</v>
      </c>
    </row>
    <row r="29" spans="1:8" ht="45" customHeight="1" x14ac:dyDescent="0.25">
      <c r="A29" s="126" t="s">
        <v>62</v>
      </c>
      <c r="B29" s="137"/>
      <c r="C29" s="137"/>
      <c r="D29" s="137"/>
      <c r="E29" s="138"/>
      <c r="F29" s="46">
        <f>F14+F21+F27-F28</f>
        <v>0</v>
      </c>
      <c r="G29" s="46"/>
      <c r="H29" s="46">
        <f t="shared" ref="H29" si="8">H14+H21+H27-H28</f>
        <v>10766</v>
      </c>
    </row>
    <row r="30" spans="1:8" ht="15.75" x14ac:dyDescent="0.25">
      <c r="A30" s="47"/>
      <c r="B30" s="48"/>
      <c r="C30" s="48"/>
      <c r="D30" s="48"/>
      <c r="E30" s="48"/>
      <c r="F30" s="48"/>
      <c r="G30" s="48"/>
      <c r="H30" s="48"/>
    </row>
    <row r="31" spans="1:8" ht="15.75" x14ac:dyDescent="0.25">
      <c r="A31" s="139" t="s">
        <v>56</v>
      </c>
      <c r="B31" s="139"/>
      <c r="C31" s="139"/>
      <c r="D31" s="139"/>
      <c r="E31" s="139"/>
      <c r="F31" s="139"/>
      <c r="G31" s="139"/>
      <c r="H31" s="139"/>
    </row>
    <row r="32" spans="1:8" ht="18" x14ac:dyDescent="0.25">
      <c r="A32" s="49"/>
      <c r="B32" s="50"/>
      <c r="C32" s="50"/>
      <c r="D32" s="50"/>
      <c r="E32" s="50"/>
      <c r="F32" s="51"/>
      <c r="G32" s="51"/>
      <c r="H32" s="51"/>
    </row>
    <row r="33" spans="1:8" ht="27.75" customHeight="1" x14ac:dyDescent="0.25">
      <c r="A33" s="52"/>
      <c r="B33" s="53"/>
      <c r="C33" s="53"/>
      <c r="D33" s="54"/>
      <c r="E33" s="55"/>
      <c r="F33" s="56" t="s">
        <v>42</v>
      </c>
      <c r="G33" s="56" t="s">
        <v>164</v>
      </c>
      <c r="H33" s="56" t="s">
        <v>165</v>
      </c>
    </row>
    <row r="34" spans="1:8" x14ac:dyDescent="0.25">
      <c r="A34" s="134" t="s">
        <v>60</v>
      </c>
      <c r="B34" s="135"/>
      <c r="C34" s="135"/>
      <c r="D34" s="135"/>
      <c r="E34" s="136"/>
      <c r="F34" s="45"/>
      <c r="G34" s="45"/>
      <c r="H34" s="45">
        <f>D37</f>
        <v>0</v>
      </c>
    </row>
    <row r="35" spans="1:8" ht="28.5" customHeight="1" x14ac:dyDescent="0.25">
      <c r="A35" s="134" t="s">
        <v>63</v>
      </c>
      <c r="B35" s="135"/>
      <c r="C35" s="135"/>
      <c r="D35" s="135"/>
      <c r="E35" s="136"/>
      <c r="F35" s="45">
        <v>0</v>
      </c>
      <c r="G35" s="45"/>
      <c r="H35" s="45">
        <v>0</v>
      </c>
    </row>
    <row r="36" spans="1:8" x14ac:dyDescent="0.25">
      <c r="A36" s="134" t="s">
        <v>64</v>
      </c>
      <c r="B36" s="140"/>
      <c r="C36" s="140"/>
      <c r="D36" s="140"/>
      <c r="E36" s="141"/>
      <c r="F36" s="45">
        <v>0</v>
      </c>
      <c r="G36" s="45"/>
      <c r="H36" s="45">
        <v>0</v>
      </c>
    </row>
    <row r="37" spans="1:8" ht="15" customHeight="1" x14ac:dyDescent="0.25">
      <c r="A37" s="133" t="s">
        <v>61</v>
      </c>
      <c r="B37" s="127"/>
      <c r="C37" s="127"/>
      <c r="D37" s="127"/>
      <c r="E37" s="127"/>
      <c r="F37" s="35">
        <f t="shared" ref="F37" si="9">F34-F35+F36</f>
        <v>0</v>
      </c>
      <c r="G37" s="35"/>
      <c r="H37" s="35">
        <f t="shared" ref="H37" si="10">H34-H35+H36</f>
        <v>0</v>
      </c>
    </row>
    <row r="38" spans="1:8" ht="17.25" customHeight="1" x14ac:dyDescent="0.25"/>
    <row r="39" spans="1:8" ht="9" customHeight="1" x14ac:dyDescent="0.25"/>
  </sheetData>
  <mergeCells count="23">
    <mergeCell ref="A37:E37"/>
    <mergeCell ref="A29:E29"/>
    <mergeCell ref="A31:H31"/>
    <mergeCell ref="A34:E34"/>
    <mergeCell ref="A35:E35"/>
    <mergeCell ref="A36:E36"/>
    <mergeCell ref="A21:E21"/>
    <mergeCell ref="A22:E22"/>
    <mergeCell ref="A24:H24"/>
    <mergeCell ref="A27:E27"/>
    <mergeCell ref="A28:E28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4"/>
  <sheetViews>
    <sheetView topLeftCell="A4" workbookViewId="0">
      <selection activeCell="G18" sqref="G18"/>
    </sheetView>
  </sheetViews>
  <sheetFormatPr defaultRowHeight="15" x14ac:dyDescent="0.25"/>
  <cols>
    <col min="1" max="1" width="7.7109375" customWidth="1"/>
    <col min="2" max="2" width="5.5703125" customWidth="1"/>
    <col min="3" max="3" width="7.7109375" customWidth="1"/>
    <col min="4" max="4" width="68" customWidth="1"/>
    <col min="5" max="8" width="15.7109375" customWidth="1"/>
  </cols>
  <sheetData>
    <row r="1" spans="1:7" ht="42" customHeight="1" x14ac:dyDescent="0.25">
      <c r="A1" s="124" t="s">
        <v>163</v>
      </c>
      <c r="B1" s="124"/>
      <c r="C1" s="124"/>
      <c r="D1" s="124"/>
      <c r="E1" s="124"/>
      <c r="F1" s="124"/>
      <c r="G1" s="124"/>
    </row>
    <row r="2" spans="1:7" ht="18" customHeight="1" x14ac:dyDescent="0.25">
      <c r="A2" s="4"/>
      <c r="B2" s="4"/>
      <c r="C2" s="4"/>
      <c r="D2" s="4"/>
      <c r="E2" s="4"/>
      <c r="F2" s="25"/>
    </row>
    <row r="3" spans="1:7" ht="15.75" customHeight="1" x14ac:dyDescent="0.25">
      <c r="A3" s="124" t="s">
        <v>23</v>
      </c>
      <c r="B3" s="124"/>
      <c r="C3" s="124"/>
      <c r="D3" s="124"/>
      <c r="E3" s="124"/>
      <c r="F3" s="124"/>
      <c r="G3" s="124"/>
    </row>
    <row r="4" spans="1:7" ht="18" x14ac:dyDescent="0.25">
      <c r="A4" s="4"/>
      <c r="B4" s="4"/>
      <c r="C4" s="4"/>
      <c r="D4" s="4"/>
      <c r="E4" s="5"/>
      <c r="F4" s="5"/>
    </row>
    <row r="5" spans="1:7" ht="18" customHeight="1" x14ac:dyDescent="0.25">
      <c r="A5" s="124" t="s">
        <v>4</v>
      </c>
      <c r="B5" s="124"/>
      <c r="C5" s="124"/>
      <c r="D5" s="124"/>
      <c r="E5" s="124"/>
      <c r="F5" s="124"/>
      <c r="G5" s="124"/>
    </row>
    <row r="6" spans="1:7" ht="18" x14ac:dyDescent="0.25">
      <c r="A6" s="4"/>
      <c r="B6" s="4"/>
      <c r="C6" s="4"/>
      <c r="D6" s="4"/>
      <c r="E6" s="5"/>
      <c r="F6" s="5"/>
    </row>
    <row r="7" spans="1:7" ht="15.75" customHeight="1" x14ac:dyDescent="0.25">
      <c r="A7" s="124" t="s">
        <v>43</v>
      </c>
      <c r="B7" s="124"/>
      <c r="C7" s="124"/>
      <c r="D7" s="124"/>
      <c r="E7" s="124"/>
      <c r="F7" s="124"/>
      <c r="G7" s="124"/>
    </row>
    <row r="8" spans="1:7" ht="18" x14ac:dyDescent="0.25">
      <c r="A8" s="4"/>
      <c r="B8" s="4"/>
      <c r="C8" s="4"/>
      <c r="D8" s="4"/>
      <c r="E8" s="5"/>
      <c r="F8" s="5"/>
    </row>
    <row r="10" spans="1:7" ht="38.25" x14ac:dyDescent="0.25">
      <c r="A10" s="21" t="s">
        <v>5</v>
      </c>
      <c r="B10" s="21" t="s">
        <v>6</v>
      </c>
      <c r="C10" s="21" t="s">
        <v>115</v>
      </c>
      <c r="D10" s="21" t="s">
        <v>3</v>
      </c>
      <c r="E10" s="21" t="s">
        <v>138</v>
      </c>
      <c r="F10" s="21" t="s">
        <v>164</v>
      </c>
      <c r="G10" s="21" t="s">
        <v>165</v>
      </c>
    </row>
    <row r="11" spans="1:7" s="108" customFormat="1" x14ac:dyDescent="0.25">
      <c r="A11" s="109"/>
      <c r="B11" s="109"/>
      <c r="C11" s="109"/>
      <c r="D11" s="109" t="s">
        <v>0</v>
      </c>
      <c r="E11" s="110">
        <f>E12+E18+E19</f>
        <v>1415271</v>
      </c>
      <c r="F11" s="110">
        <f>G11-E11</f>
        <v>402777</v>
      </c>
      <c r="G11" s="110">
        <f t="shared" ref="G11" si="0">G12+G18+G19</f>
        <v>1818048</v>
      </c>
    </row>
    <row r="12" spans="1:7" s="108" customFormat="1" x14ac:dyDescent="0.25">
      <c r="A12" s="109">
        <v>6</v>
      </c>
      <c r="B12" s="109"/>
      <c r="C12" s="109"/>
      <c r="D12" s="109" t="s">
        <v>7</v>
      </c>
      <c r="E12" s="110">
        <f>E13+E14+E15+E16+E17</f>
        <v>1406771</v>
      </c>
      <c r="F12" s="110">
        <f t="shared" ref="F12:F20" si="1">G12-E12</f>
        <v>400511</v>
      </c>
      <c r="G12" s="110">
        <f t="shared" ref="G12" si="2">G13+G14+G15+G16+G17</f>
        <v>1807282</v>
      </c>
    </row>
    <row r="13" spans="1:7" x14ac:dyDescent="0.25">
      <c r="A13" s="60"/>
      <c r="B13" s="60">
        <v>63</v>
      </c>
      <c r="C13" s="60"/>
      <c r="D13" s="60" t="s">
        <v>31</v>
      </c>
      <c r="E13" s="94">
        <v>1222980</v>
      </c>
      <c r="F13" s="94">
        <f t="shared" si="1"/>
        <v>352053</v>
      </c>
      <c r="G13" s="94">
        <v>1575033</v>
      </c>
    </row>
    <row r="14" spans="1:7" x14ac:dyDescent="0.25">
      <c r="A14" s="60"/>
      <c r="B14" s="60">
        <v>64</v>
      </c>
      <c r="C14" s="60"/>
      <c r="D14" s="60" t="s">
        <v>124</v>
      </c>
      <c r="E14" s="94">
        <v>1</v>
      </c>
      <c r="F14" s="94">
        <f t="shared" si="1"/>
        <v>0</v>
      </c>
      <c r="G14" s="94">
        <v>1</v>
      </c>
    </row>
    <row r="15" spans="1:7" x14ac:dyDescent="0.25">
      <c r="A15" s="60"/>
      <c r="B15" s="60">
        <v>65</v>
      </c>
      <c r="C15" s="60"/>
      <c r="D15" s="60" t="s">
        <v>127</v>
      </c>
      <c r="E15" s="94">
        <v>3000</v>
      </c>
      <c r="F15" s="94">
        <f t="shared" si="1"/>
        <v>0</v>
      </c>
      <c r="G15" s="94">
        <v>3000</v>
      </c>
    </row>
    <row r="16" spans="1:7" x14ac:dyDescent="0.25">
      <c r="A16" s="60"/>
      <c r="B16" s="60">
        <v>66</v>
      </c>
      <c r="C16" s="60"/>
      <c r="D16" s="111" t="s">
        <v>130</v>
      </c>
      <c r="E16" s="94">
        <v>6050</v>
      </c>
      <c r="F16" s="94">
        <f t="shared" si="1"/>
        <v>9084</v>
      </c>
      <c r="G16" s="94">
        <v>15134</v>
      </c>
    </row>
    <row r="17" spans="1:7" x14ac:dyDescent="0.25">
      <c r="A17" s="60"/>
      <c r="B17" s="60">
        <v>67</v>
      </c>
      <c r="C17" s="60"/>
      <c r="D17" s="60" t="s">
        <v>32</v>
      </c>
      <c r="E17" s="94">
        <v>174740</v>
      </c>
      <c r="F17" s="94">
        <f t="shared" si="1"/>
        <v>39374</v>
      </c>
      <c r="G17" s="94">
        <v>214114</v>
      </c>
    </row>
    <row r="18" spans="1:7" x14ac:dyDescent="0.25">
      <c r="A18" s="60">
        <v>7</v>
      </c>
      <c r="B18" s="60"/>
      <c r="C18" s="60"/>
      <c r="D18" s="60" t="s">
        <v>8</v>
      </c>
      <c r="E18" s="94">
        <v>0</v>
      </c>
      <c r="F18" s="94">
        <f t="shared" si="1"/>
        <v>0</v>
      </c>
      <c r="G18" s="94">
        <v>0</v>
      </c>
    </row>
    <row r="19" spans="1:7" x14ac:dyDescent="0.25">
      <c r="A19" s="60">
        <v>9</v>
      </c>
      <c r="B19" s="60"/>
      <c r="C19" s="60"/>
      <c r="D19" s="60" t="s">
        <v>134</v>
      </c>
      <c r="E19" s="94">
        <f>E20</f>
        <v>8500</v>
      </c>
      <c r="F19" s="94">
        <f t="shared" si="1"/>
        <v>2266</v>
      </c>
      <c r="G19" s="94">
        <f t="shared" ref="G19" si="3">G20</f>
        <v>10766</v>
      </c>
    </row>
    <row r="20" spans="1:7" x14ac:dyDescent="0.25">
      <c r="A20" s="60"/>
      <c r="B20" s="60">
        <v>92</v>
      </c>
      <c r="C20" s="60"/>
      <c r="D20" s="60" t="s">
        <v>79</v>
      </c>
      <c r="E20" s="94">
        <v>8500</v>
      </c>
      <c r="F20" s="94">
        <f t="shared" si="1"/>
        <v>2266</v>
      </c>
      <c r="G20" s="94">
        <v>10766</v>
      </c>
    </row>
    <row r="23" spans="1:7" ht="15.75" customHeight="1" x14ac:dyDescent="0.3">
      <c r="A23" s="142" t="s">
        <v>141</v>
      </c>
      <c r="B23" s="142"/>
      <c r="C23" s="142"/>
      <c r="D23" s="142"/>
      <c r="E23" s="142"/>
      <c r="F23" s="117"/>
      <c r="G23" s="112"/>
    </row>
    <row r="25" spans="1:7" ht="38.25" x14ac:dyDescent="0.25">
      <c r="A25" s="21" t="s">
        <v>5</v>
      </c>
      <c r="B25" s="20" t="s">
        <v>6</v>
      </c>
      <c r="C25" s="20" t="s">
        <v>115</v>
      </c>
      <c r="D25" s="20" t="s">
        <v>9</v>
      </c>
      <c r="E25" s="21" t="s">
        <v>138</v>
      </c>
      <c r="F25" s="21" t="s">
        <v>164</v>
      </c>
      <c r="G25" s="21" t="s">
        <v>165</v>
      </c>
    </row>
    <row r="26" spans="1:7" x14ac:dyDescent="0.25">
      <c r="A26" s="109"/>
      <c r="B26" s="109"/>
      <c r="C26" s="109"/>
      <c r="D26" s="109" t="s">
        <v>1</v>
      </c>
      <c r="E26" s="110">
        <f>E27+E33</f>
        <v>1415271</v>
      </c>
      <c r="F26" s="110">
        <f>G26-E26</f>
        <v>402777</v>
      </c>
      <c r="G26" s="110">
        <f>G27+G33</f>
        <v>1818048</v>
      </c>
    </row>
    <row r="27" spans="1:7" x14ac:dyDescent="0.25">
      <c r="A27" s="60">
        <v>3</v>
      </c>
      <c r="B27" s="60"/>
      <c r="C27" s="60"/>
      <c r="D27" s="60" t="s">
        <v>10</v>
      </c>
      <c r="E27" s="94">
        <f>E28+E29+E30+E31</f>
        <v>1381231</v>
      </c>
      <c r="F27" s="94">
        <f t="shared" ref="F27:F34" si="4">G27-E27</f>
        <v>405610</v>
      </c>
      <c r="G27" s="94">
        <f>G28+G29+G30+G31+G32</f>
        <v>1786841</v>
      </c>
    </row>
    <row r="28" spans="1:7" x14ac:dyDescent="0.25">
      <c r="A28" s="60"/>
      <c r="B28" s="60">
        <v>31</v>
      </c>
      <c r="C28" s="60"/>
      <c r="D28" s="60" t="s">
        <v>11</v>
      </c>
      <c r="E28" s="94">
        <v>1153392</v>
      </c>
      <c r="F28" s="94">
        <f t="shared" si="4"/>
        <v>351858</v>
      </c>
      <c r="G28" s="94">
        <f>1469000+36250</f>
        <v>1505250</v>
      </c>
    </row>
    <row r="29" spans="1:7" x14ac:dyDescent="0.25">
      <c r="A29" s="60"/>
      <c r="B29" s="60">
        <v>32</v>
      </c>
      <c r="C29" s="60"/>
      <c r="D29" s="60" t="s">
        <v>25</v>
      </c>
      <c r="E29" s="94">
        <v>223139</v>
      </c>
      <c r="F29" s="94">
        <f t="shared" si="4"/>
        <v>28802</v>
      </c>
      <c r="G29" s="94">
        <f>249741+2200</f>
        <v>251941</v>
      </c>
    </row>
    <row r="30" spans="1:7" x14ac:dyDescent="0.25">
      <c r="A30" s="60"/>
      <c r="B30" s="60">
        <v>34</v>
      </c>
      <c r="C30" s="60"/>
      <c r="D30" s="60" t="s">
        <v>74</v>
      </c>
      <c r="E30" s="94">
        <v>4700</v>
      </c>
      <c r="F30" s="94">
        <f t="shared" si="4"/>
        <v>100</v>
      </c>
      <c r="G30" s="94">
        <v>4800</v>
      </c>
    </row>
    <row r="31" spans="1:7" x14ac:dyDescent="0.25">
      <c r="A31" s="60"/>
      <c r="B31" s="60">
        <v>37</v>
      </c>
      <c r="C31" s="60"/>
      <c r="D31" s="60" t="s">
        <v>136</v>
      </c>
      <c r="E31" s="94">
        <v>0</v>
      </c>
      <c r="F31" s="94">
        <f t="shared" si="4"/>
        <v>24050</v>
      </c>
      <c r="G31" s="94">
        <v>24050</v>
      </c>
    </row>
    <row r="32" spans="1:7" x14ac:dyDescent="0.25">
      <c r="A32" s="60"/>
      <c r="B32" s="60">
        <v>38</v>
      </c>
      <c r="C32" s="60"/>
      <c r="D32" s="86" t="s">
        <v>107</v>
      </c>
      <c r="E32" s="94">
        <v>0</v>
      </c>
      <c r="F32" s="94">
        <f t="shared" si="4"/>
        <v>800</v>
      </c>
      <c r="G32" s="94">
        <v>800</v>
      </c>
    </row>
    <row r="33" spans="1:7" x14ac:dyDescent="0.25">
      <c r="A33" s="60">
        <v>4</v>
      </c>
      <c r="B33" s="60"/>
      <c r="C33" s="60"/>
      <c r="D33" s="60" t="s">
        <v>12</v>
      </c>
      <c r="E33" s="94">
        <f>E34</f>
        <v>34040</v>
      </c>
      <c r="F33" s="94">
        <f t="shared" si="4"/>
        <v>-2833</v>
      </c>
      <c r="G33" s="94">
        <f t="shared" ref="G33" si="5">G34</f>
        <v>31207</v>
      </c>
    </row>
    <row r="34" spans="1:7" x14ac:dyDescent="0.25">
      <c r="A34" s="60"/>
      <c r="B34" s="60">
        <v>42</v>
      </c>
      <c r="C34" s="60"/>
      <c r="D34" s="60" t="s">
        <v>33</v>
      </c>
      <c r="E34" s="94">
        <v>34040</v>
      </c>
      <c r="F34" s="94">
        <f t="shared" si="4"/>
        <v>-2833</v>
      </c>
      <c r="G34" s="94">
        <v>31207</v>
      </c>
    </row>
  </sheetData>
  <mergeCells count="5">
    <mergeCell ref="A23:E23"/>
    <mergeCell ref="A1:G1"/>
    <mergeCell ref="A3:G3"/>
    <mergeCell ref="A5:G5"/>
    <mergeCell ref="A7:G7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9"/>
  <sheetViews>
    <sheetView topLeftCell="A38" workbookViewId="0">
      <selection activeCell="G47" sqref="G47"/>
    </sheetView>
  </sheetViews>
  <sheetFormatPr defaultRowHeight="15" x14ac:dyDescent="0.25"/>
  <cols>
    <col min="1" max="1" width="8" customWidth="1"/>
    <col min="2" max="2" width="5.85546875" customWidth="1"/>
    <col min="3" max="3" width="5.7109375" customWidth="1"/>
    <col min="4" max="4" width="56.140625" customWidth="1"/>
    <col min="5" max="6" width="16.85546875" customWidth="1"/>
    <col min="7" max="7" width="20" customWidth="1"/>
  </cols>
  <sheetData>
    <row r="1" spans="1:7" ht="42" customHeight="1" x14ac:dyDescent="0.25">
      <c r="A1" s="124" t="s">
        <v>162</v>
      </c>
      <c r="B1" s="124"/>
      <c r="C1" s="124"/>
      <c r="D1" s="124"/>
      <c r="E1" s="124"/>
      <c r="F1" s="115"/>
    </row>
    <row r="2" spans="1:7" ht="18" customHeight="1" x14ac:dyDescent="0.25">
      <c r="A2" s="25"/>
      <c r="B2" s="25"/>
      <c r="C2" s="25"/>
      <c r="D2" s="25"/>
      <c r="E2" s="25"/>
      <c r="F2" s="25"/>
    </row>
    <row r="3" spans="1:7" ht="15.75" customHeight="1" x14ac:dyDescent="0.25">
      <c r="A3" s="124" t="s">
        <v>23</v>
      </c>
      <c r="B3" s="124"/>
      <c r="C3" s="124"/>
      <c r="D3" s="124"/>
      <c r="E3" s="124"/>
      <c r="F3" s="115"/>
    </row>
    <row r="4" spans="1:7" ht="18" x14ac:dyDescent="0.25">
      <c r="B4" s="25"/>
      <c r="C4" s="25"/>
      <c r="D4" s="25"/>
      <c r="E4" s="5"/>
      <c r="F4" s="5"/>
    </row>
    <row r="5" spans="1:7" ht="18" customHeight="1" x14ac:dyDescent="0.25">
      <c r="A5" s="124" t="s">
        <v>4</v>
      </c>
      <c r="B5" s="124"/>
      <c r="C5" s="124"/>
      <c r="D5" s="124"/>
      <c r="E5" s="124"/>
      <c r="F5" s="115"/>
    </row>
    <row r="6" spans="1:7" ht="18" x14ac:dyDescent="0.25">
      <c r="A6" s="25"/>
      <c r="B6" s="25"/>
      <c r="C6" s="25"/>
      <c r="D6" s="25"/>
      <c r="E6" s="5"/>
      <c r="F6" s="5"/>
    </row>
    <row r="7" spans="1:7" ht="15.75" customHeight="1" x14ac:dyDescent="0.25">
      <c r="A7" s="124" t="s">
        <v>44</v>
      </c>
      <c r="B7" s="124"/>
      <c r="C7" s="124"/>
      <c r="D7" s="124"/>
      <c r="E7" s="124"/>
      <c r="F7" s="115"/>
    </row>
    <row r="8" spans="1:7" ht="18" x14ac:dyDescent="0.25">
      <c r="A8" s="25"/>
      <c r="B8" s="25"/>
      <c r="C8" s="25"/>
      <c r="D8" s="25"/>
      <c r="E8" s="5"/>
      <c r="F8" s="5"/>
    </row>
    <row r="10" spans="1:7" ht="38.25" x14ac:dyDescent="0.25">
      <c r="A10" s="21" t="s">
        <v>5</v>
      </c>
      <c r="B10" s="20" t="s">
        <v>6</v>
      </c>
      <c r="C10" s="20" t="s">
        <v>115</v>
      </c>
      <c r="D10" s="20" t="s">
        <v>3</v>
      </c>
      <c r="E10" s="21" t="s">
        <v>138</v>
      </c>
      <c r="F10" s="21" t="s">
        <v>164</v>
      </c>
      <c r="G10" s="21" t="s">
        <v>165</v>
      </c>
    </row>
    <row r="11" spans="1:7" x14ac:dyDescent="0.25">
      <c r="A11" s="21"/>
      <c r="B11" s="20"/>
      <c r="C11" s="20"/>
      <c r="D11" s="20" t="s">
        <v>0</v>
      </c>
      <c r="E11" s="101">
        <f>E12+E31</f>
        <v>1415271</v>
      </c>
      <c r="F11" s="101">
        <f>G11-E11</f>
        <v>402777</v>
      </c>
      <c r="G11" s="101">
        <f>G12+G31</f>
        <v>1818048</v>
      </c>
    </row>
    <row r="12" spans="1:7" x14ac:dyDescent="0.25">
      <c r="A12" s="11">
        <v>6</v>
      </c>
      <c r="B12" s="11"/>
      <c r="C12" s="11"/>
      <c r="D12" s="11" t="s">
        <v>7</v>
      </c>
      <c r="E12" s="9">
        <f>E13+E18+E20+E22+E25</f>
        <v>1406771</v>
      </c>
      <c r="F12" s="9">
        <f t="shared" ref="F12:F34" si="0">G12-E12</f>
        <v>400511</v>
      </c>
      <c r="G12" s="9">
        <f>G13+G18+G20+G22+G25</f>
        <v>1807282</v>
      </c>
    </row>
    <row r="13" spans="1:7" x14ac:dyDescent="0.25">
      <c r="A13" s="11"/>
      <c r="B13" s="16">
        <v>63</v>
      </c>
      <c r="C13" s="16"/>
      <c r="D13" s="16" t="s">
        <v>31</v>
      </c>
      <c r="E13" s="9">
        <f>E14+E15+E16+E17</f>
        <v>1222980</v>
      </c>
      <c r="F13" s="9">
        <f t="shared" si="0"/>
        <v>352053</v>
      </c>
      <c r="G13" s="9">
        <f>G14+G15+G16+G17</f>
        <v>1575033</v>
      </c>
    </row>
    <row r="14" spans="1:7" x14ac:dyDescent="0.25">
      <c r="A14" s="12"/>
      <c r="B14" s="12"/>
      <c r="C14" s="83" t="s">
        <v>116</v>
      </c>
      <c r="D14" s="83" t="s">
        <v>117</v>
      </c>
      <c r="E14" s="9">
        <v>5500</v>
      </c>
      <c r="F14" s="9">
        <f t="shared" si="0"/>
        <v>0</v>
      </c>
      <c r="G14" s="9">
        <v>5500</v>
      </c>
    </row>
    <row r="15" spans="1:7" ht="25.5" x14ac:dyDescent="0.25">
      <c r="A15" s="11"/>
      <c r="B15" s="16"/>
      <c r="C15" s="84" t="s">
        <v>118</v>
      </c>
      <c r="D15" s="84" t="s">
        <v>119</v>
      </c>
      <c r="E15" s="9">
        <f>1195790+21240</f>
        <v>1217030</v>
      </c>
      <c r="F15" s="9">
        <f t="shared" si="0"/>
        <v>352053</v>
      </c>
      <c r="G15" s="9">
        <v>1569083</v>
      </c>
    </row>
    <row r="16" spans="1:7" ht="25.5" x14ac:dyDescent="0.25">
      <c r="A16" s="11"/>
      <c r="B16" s="16"/>
      <c r="C16" s="84" t="s">
        <v>120</v>
      </c>
      <c r="D16" s="84" t="s">
        <v>121</v>
      </c>
      <c r="E16" s="9">
        <v>180</v>
      </c>
      <c r="F16" s="9">
        <f t="shared" si="0"/>
        <v>0</v>
      </c>
      <c r="G16" s="9">
        <v>180</v>
      </c>
    </row>
    <row r="17" spans="1:7" ht="25.5" x14ac:dyDescent="0.25">
      <c r="A17" s="11"/>
      <c r="B17" s="16"/>
      <c r="C17" s="84" t="s">
        <v>122</v>
      </c>
      <c r="D17" s="84" t="s">
        <v>123</v>
      </c>
      <c r="E17" s="9">
        <v>270</v>
      </c>
      <c r="F17" s="9">
        <f t="shared" si="0"/>
        <v>0</v>
      </c>
      <c r="G17" s="9">
        <v>270</v>
      </c>
    </row>
    <row r="18" spans="1:7" x14ac:dyDescent="0.25">
      <c r="A18" s="12"/>
      <c r="B18" s="12">
        <v>64</v>
      </c>
      <c r="C18" s="13"/>
      <c r="D18" s="85" t="s">
        <v>124</v>
      </c>
      <c r="E18" s="9">
        <v>1</v>
      </c>
      <c r="F18" s="9">
        <f t="shared" si="0"/>
        <v>0</v>
      </c>
      <c r="G18" s="9">
        <v>1</v>
      </c>
    </row>
    <row r="19" spans="1:7" x14ac:dyDescent="0.25">
      <c r="A19" s="12"/>
      <c r="B19" s="12"/>
      <c r="C19" s="83" t="s">
        <v>125</v>
      </c>
      <c r="D19" s="83" t="s">
        <v>126</v>
      </c>
      <c r="E19" s="9">
        <v>1</v>
      </c>
      <c r="F19" s="9">
        <f t="shared" si="0"/>
        <v>0</v>
      </c>
      <c r="G19" s="9">
        <v>1</v>
      </c>
    </row>
    <row r="20" spans="1:7" ht="25.5" x14ac:dyDescent="0.25">
      <c r="A20" s="12"/>
      <c r="B20" s="12">
        <v>65</v>
      </c>
      <c r="C20" s="13"/>
      <c r="D20" s="86" t="s">
        <v>127</v>
      </c>
      <c r="E20" s="9">
        <f>E21</f>
        <v>3000</v>
      </c>
      <c r="F20" s="9">
        <f>G20-E20</f>
        <v>0</v>
      </c>
      <c r="G20" s="9">
        <f>G21</f>
        <v>3000</v>
      </c>
    </row>
    <row r="21" spans="1:7" x14ac:dyDescent="0.25">
      <c r="A21" s="12"/>
      <c r="B21" s="12"/>
      <c r="C21" s="83" t="s">
        <v>128</v>
      </c>
      <c r="D21" s="87" t="s">
        <v>129</v>
      </c>
      <c r="E21" s="9">
        <v>3000</v>
      </c>
      <c r="F21" s="9">
        <f t="shared" si="0"/>
        <v>0</v>
      </c>
      <c r="G21" s="9">
        <v>3000</v>
      </c>
    </row>
    <row r="22" spans="1:7" x14ac:dyDescent="0.25">
      <c r="A22" s="12"/>
      <c r="B22" s="12">
        <v>66</v>
      </c>
      <c r="C22" s="13"/>
      <c r="D22" s="88" t="s">
        <v>130</v>
      </c>
      <c r="E22" s="9">
        <f>E23+E24</f>
        <v>6050</v>
      </c>
      <c r="F22" s="9">
        <f>G22-E22</f>
        <v>9084</v>
      </c>
      <c r="G22" s="9">
        <f>G23+G24</f>
        <v>15134</v>
      </c>
    </row>
    <row r="23" spans="1:7" x14ac:dyDescent="0.25">
      <c r="A23" s="12"/>
      <c r="B23" s="28"/>
      <c r="C23" s="89" t="s">
        <v>125</v>
      </c>
      <c r="D23" s="83" t="s">
        <v>126</v>
      </c>
      <c r="E23" s="9">
        <v>5700</v>
      </c>
      <c r="F23" s="9">
        <f t="shared" si="0"/>
        <v>7934</v>
      </c>
      <c r="G23" s="9">
        <v>13634</v>
      </c>
    </row>
    <row r="24" spans="1:7" x14ac:dyDescent="0.25">
      <c r="A24" s="12"/>
      <c r="B24" s="28"/>
      <c r="C24" s="89" t="s">
        <v>139</v>
      </c>
      <c r="D24" s="83" t="s">
        <v>140</v>
      </c>
      <c r="E24" s="9">
        <v>350</v>
      </c>
      <c r="F24" s="9">
        <f t="shared" si="0"/>
        <v>1150</v>
      </c>
      <c r="G24" s="9">
        <v>1500</v>
      </c>
    </row>
    <row r="25" spans="1:7" ht="25.5" x14ac:dyDescent="0.25">
      <c r="A25" s="12"/>
      <c r="B25" s="12">
        <v>67</v>
      </c>
      <c r="C25" s="13"/>
      <c r="D25" s="16" t="s">
        <v>32</v>
      </c>
      <c r="E25" s="9">
        <f>E26+E27</f>
        <v>174740</v>
      </c>
      <c r="F25" s="9">
        <f t="shared" si="0"/>
        <v>39374</v>
      </c>
      <c r="G25" s="9">
        <f>G26+G27</f>
        <v>214114</v>
      </c>
    </row>
    <row r="26" spans="1:7" x14ac:dyDescent="0.25">
      <c r="A26" s="12"/>
      <c r="B26" s="12"/>
      <c r="C26" s="13" t="s">
        <v>131</v>
      </c>
      <c r="D26" s="18" t="s">
        <v>132</v>
      </c>
      <c r="E26" s="9">
        <v>88502</v>
      </c>
      <c r="F26" s="9">
        <f t="shared" si="0"/>
        <v>35206</v>
      </c>
      <c r="G26" s="9">
        <v>123708</v>
      </c>
    </row>
    <row r="27" spans="1:7" x14ac:dyDescent="0.25">
      <c r="A27" s="12"/>
      <c r="B27" s="12"/>
      <c r="C27" s="13" t="s">
        <v>133</v>
      </c>
      <c r="D27" s="18" t="s">
        <v>132</v>
      </c>
      <c r="E27" s="9">
        <v>86238</v>
      </c>
      <c r="F27" s="9">
        <f t="shared" si="0"/>
        <v>4168</v>
      </c>
      <c r="G27" s="9">
        <v>90406</v>
      </c>
    </row>
    <row r="28" spans="1:7" x14ac:dyDescent="0.25">
      <c r="A28" s="14">
        <v>7</v>
      </c>
      <c r="B28" s="15"/>
      <c r="C28" s="15"/>
      <c r="D28" s="26" t="s">
        <v>8</v>
      </c>
      <c r="E28" s="9">
        <v>0</v>
      </c>
      <c r="F28" s="9">
        <f t="shared" si="0"/>
        <v>0</v>
      </c>
      <c r="G28" s="9">
        <v>0</v>
      </c>
    </row>
    <row r="29" spans="1:7" x14ac:dyDescent="0.25">
      <c r="A29" s="16"/>
      <c r="B29" s="16">
        <v>72</v>
      </c>
      <c r="C29" s="16"/>
      <c r="D29" s="27" t="s">
        <v>30</v>
      </c>
      <c r="E29" s="9">
        <v>0</v>
      </c>
      <c r="F29" s="9">
        <f t="shared" si="0"/>
        <v>0</v>
      </c>
      <c r="G29" s="10">
        <v>0</v>
      </c>
    </row>
    <row r="30" spans="1:7" x14ac:dyDescent="0.25">
      <c r="A30" s="90">
        <v>9</v>
      </c>
      <c r="B30" s="16"/>
      <c r="C30" s="16"/>
      <c r="D30" s="91" t="s">
        <v>134</v>
      </c>
      <c r="E30" s="9"/>
      <c r="F30" s="9">
        <f t="shared" si="0"/>
        <v>0</v>
      </c>
      <c r="G30" s="10"/>
    </row>
    <row r="31" spans="1:7" x14ac:dyDescent="0.25">
      <c r="A31" s="16"/>
      <c r="B31" s="60">
        <v>92</v>
      </c>
      <c r="C31" s="13"/>
      <c r="D31" s="85" t="s">
        <v>79</v>
      </c>
      <c r="E31" s="9">
        <f>E33+E32+E34</f>
        <v>8500</v>
      </c>
      <c r="F31" s="9">
        <f t="shared" si="0"/>
        <v>2266</v>
      </c>
      <c r="G31" s="10">
        <f>SUM(G32:G34)</f>
        <v>10766</v>
      </c>
    </row>
    <row r="32" spans="1:7" x14ac:dyDescent="0.25">
      <c r="B32" s="60"/>
      <c r="C32" s="92" t="s">
        <v>128</v>
      </c>
      <c r="D32" s="93" t="s">
        <v>129</v>
      </c>
      <c r="E32" s="9">
        <v>4000</v>
      </c>
      <c r="F32" s="9">
        <f t="shared" si="0"/>
        <v>0</v>
      </c>
      <c r="G32" s="9">
        <v>4000</v>
      </c>
    </row>
    <row r="33" spans="1:7" x14ac:dyDescent="0.25">
      <c r="A33" s="60"/>
      <c r="B33" s="60"/>
      <c r="C33" s="92" t="s">
        <v>125</v>
      </c>
      <c r="D33" s="13" t="s">
        <v>126</v>
      </c>
      <c r="E33" s="9">
        <v>4500</v>
      </c>
      <c r="F33" s="9">
        <f t="shared" si="0"/>
        <v>2266</v>
      </c>
      <c r="G33" s="9">
        <v>6766</v>
      </c>
    </row>
    <row r="34" spans="1:7" x14ac:dyDescent="0.25">
      <c r="A34" s="60"/>
      <c r="B34" s="60"/>
      <c r="C34" s="92" t="s">
        <v>116</v>
      </c>
      <c r="D34" s="13" t="s">
        <v>117</v>
      </c>
      <c r="E34" s="94">
        <v>0</v>
      </c>
      <c r="F34" s="94">
        <f t="shared" si="0"/>
        <v>0</v>
      </c>
      <c r="G34" s="94">
        <v>0</v>
      </c>
    </row>
    <row r="37" spans="1:7" ht="15.75" x14ac:dyDescent="0.25">
      <c r="A37" s="124" t="s">
        <v>135</v>
      </c>
      <c r="B37" s="143"/>
      <c r="C37" s="143"/>
      <c r="D37" s="143"/>
      <c r="E37" s="143"/>
      <c r="F37" s="143"/>
      <c r="G37" s="143"/>
    </row>
    <row r="38" spans="1:7" ht="18" x14ac:dyDescent="0.25">
      <c r="A38" s="25"/>
      <c r="B38" s="25"/>
      <c r="C38" s="25"/>
      <c r="D38" s="25"/>
      <c r="E38" s="5"/>
      <c r="F38" s="5"/>
      <c r="G38" s="5"/>
    </row>
    <row r="39" spans="1:7" ht="38.25" x14ac:dyDescent="0.25">
      <c r="A39" s="21" t="s">
        <v>5</v>
      </c>
      <c r="B39" s="20" t="s">
        <v>6</v>
      </c>
      <c r="C39" s="20" t="s">
        <v>115</v>
      </c>
      <c r="D39" s="20" t="s">
        <v>9</v>
      </c>
      <c r="E39" s="21" t="s">
        <v>138</v>
      </c>
      <c r="F39" s="21" t="s">
        <v>164</v>
      </c>
      <c r="G39" s="21" t="s">
        <v>166</v>
      </c>
    </row>
    <row r="40" spans="1:7" x14ac:dyDescent="0.25">
      <c r="A40" s="21"/>
      <c r="B40" s="104"/>
      <c r="C40" s="20"/>
      <c r="D40" s="103" t="s">
        <v>1</v>
      </c>
      <c r="E40" s="102">
        <f>E41+E64</f>
        <v>1415271</v>
      </c>
      <c r="F40" s="101">
        <f>G40-E40</f>
        <v>402777</v>
      </c>
      <c r="G40" s="102">
        <f>G41+G64</f>
        <v>1818048</v>
      </c>
    </row>
    <row r="41" spans="1:7" x14ac:dyDescent="0.25">
      <c r="A41" s="11">
        <v>3</v>
      </c>
      <c r="B41" s="11"/>
      <c r="C41" s="11"/>
      <c r="D41" s="11" t="s">
        <v>10</v>
      </c>
      <c r="E41" s="95">
        <f>E42+E45+E55+E59</f>
        <v>1381231</v>
      </c>
      <c r="F41" s="95">
        <f t="shared" ref="F41:F69" si="1">G41-E41</f>
        <v>405610</v>
      </c>
      <c r="G41" s="95">
        <f>G42+G45+G55+G59+G61</f>
        <v>1786841</v>
      </c>
    </row>
    <row r="42" spans="1:7" s="106" customFormat="1" x14ac:dyDescent="0.25">
      <c r="A42" s="11"/>
      <c r="B42" s="16">
        <v>31</v>
      </c>
      <c r="C42" s="16"/>
      <c r="D42" s="16" t="s">
        <v>11</v>
      </c>
      <c r="E42" s="8">
        <f>E43+E44</f>
        <v>1153392</v>
      </c>
      <c r="F42" s="8">
        <f t="shared" si="1"/>
        <v>351858</v>
      </c>
      <c r="G42" s="8">
        <f>G43+G44</f>
        <v>1505250</v>
      </c>
    </row>
    <row r="43" spans="1:7" x14ac:dyDescent="0.25">
      <c r="A43" s="12"/>
      <c r="B43" s="12"/>
      <c r="C43" s="13" t="s">
        <v>131</v>
      </c>
      <c r="D43" s="18" t="s">
        <v>132</v>
      </c>
      <c r="E43" s="9">
        <v>76942</v>
      </c>
      <c r="F43" s="9">
        <f t="shared" si="1"/>
        <v>8108</v>
      </c>
      <c r="G43" s="9">
        <f>48800+36250</f>
        <v>85050</v>
      </c>
    </row>
    <row r="44" spans="1:7" x14ac:dyDescent="0.25">
      <c r="A44" s="12"/>
      <c r="B44" s="12"/>
      <c r="C44" s="13" t="s">
        <v>118</v>
      </c>
      <c r="D44" s="84" t="s">
        <v>119</v>
      </c>
      <c r="E44" s="96">
        <v>1076450</v>
      </c>
      <c r="F44" s="96">
        <f t="shared" si="1"/>
        <v>343750</v>
      </c>
      <c r="G44" s="9">
        <v>1420200</v>
      </c>
    </row>
    <row r="45" spans="1:7" x14ac:dyDescent="0.25">
      <c r="A45" s="12"/>
      <c r="B45" s="12">
        <v>32</v>
      </c>
      <c r="C45" s="13"/>
      <c r="D45" s="12" t="s">
        <v>25</v>
      </c>
      <c r="E45" s="96">
        <f>SUM(E46:E54)</f>
        <v>223139</v>
      </c>
      <c r="F45" s="96">
        <f t="shared" si="1"/>
        <v>28802</v>
      </c>
      <c r="G45" s="96">
        <f>SUM(G46:G54)</f>
        <v>251941</v>
      </c>
    </row>
    <row r="46" spans="1:7" x14ac:dyDescent="0.25">
      <c r="A46" s="12"/>
      <c r="B46" s="12"/>
      <c r="C46" s="13" t="s">
        <v>131</v>
      </c>
      <c r="D46" s="18" t="s">
        <v>132</v>
      </c>
      <c r="E46" s="96">
        <v>10760</v>
      </c>
      <c r="F46" s="96">
        <f t="shared" si="1"/>
        <v>3048</v>
      </c>
      <c r="G46" s="96">
        <f>1058+450+3050+2600+4450+2200</f>
        <v>13808</v>
      </c>
    </row>
    <row r="47" spans="1:7" x14ac:dyDescent="0.25">
      <c r="A47" s="97"/>
      <c r="B47" s="97"/>
      <c r="C47" s="98" t="s">
        <v>133</v>
      </c>
      <c r="D47" s="99" t="s">
        <v>132</v>
      </c>
      <c r="E47" s="96">
        <f>81438</f>
        <v>81438</v>
      </c>
      <c r="F47" s="96">
        <f t="shared" si="1"/>
        <v>4068</v>
      </c>
      <c r="G47" s="96">
        <v>85506</v>
      </c>
    </row>
    <row r="48" spans="1:7" x14ac:dyDescent="0.25">
      <c r="A48" s="12"/>
      <c r="B48" s="12"/>
      <c r="C48" s="13" t="s">
        <v>125</v>
      </c>
      <c r="D48" s="83" t="s">
        <v>126</v>
      </c>
      <c r="E48" s="96">
        <v>3601</v>
      </c>
      <c r="F48" s="96">
        <f t="shared" si="1"/>
        <v>13600</v>
      </c>
      <c r="G48" s="96">
        <v>17201</v>
      </c>
    </row>
    <row r="49" spans="1:7" x14ac:dyDescent="0.25">
      <c r="A49" s="12"/>
      <c r="B49" s="12"/>
      <c r="C49" s="13" t="s">
        <v>128</v>
      </c>
      <c r="D49" s="87" t="s">
        <v>129</v>
      </c>
      <c r="E49" s="96">
        <v>5600</v>
      </c>
      <c r="F49" s="96">
        <f t="shared" si="1"/>
        <v>0</v>
      </c>
      <c r="G49" s="96">
        <v>5600</v>
      </c>
    </row>
    <row r="50" spans="1:7" x14ac:dyDescent="0.25">
      <c r="A50" s="12"/>
      <c r="B50" s="12"/>
      <c r="C50" s="13" t="s">
        <v>116</v>
      </c>
      <c r="D50" s="83" t="s">
        <v>117</v>
      </c>
      <c r="E50" s="96">
        <v>5400</v>
      </c>
      <c r="F50" s="96">
        <f t="shared" si="1"/>
        <v>0</v>
      </c>
      <c r="G50" s="9">
        <v>5400</v>
      </c>
    </row>
    <row r="51" spans="1:7" x14ac:dyDescent="0.25">
      <c r="A51" s="12"/>
      <c r="B51" s="12"/>
      <c r="C51" s="13" t="s">
        <v>118</v>
      </c>
      <c r="D51" s="84" t="s">
        <v>119</v>
      </c>
      <c r="E51" s="96">
        <v>115540</v>
      </c>
      <c r="F51" s="96">
        <f t="shared" si="1"/>
        <v>6936</v>
      </c>
      <c r="G51" s="96">
        <f>1500+89000+31976</f>
        <v>122476</v>
      </c>
    </row>
    <row r="52" spans="1:7" x14ac:dyDescent="0.25">
      <c r="A52" s="12"/>
      <c r="B52" s="12"/>
      <c r="C52" s="13" t="s">
        <v>120</v>
      </c>
      <c r="D52" s="84" t="s">
        <v>121</v>
      </c>
      <c r="E52" s="96">
        <v>180</v>
      </c>
      <c r="F52" s="96">
        <f t="shared" si="1"/>
        <v>0</v>
      </c>
      <c r="G52" s="9">
        <v>180</v>
      </c>
    </row>
    <row r="53" spans="1:7" x14ac:dyDescent="0.25">
      <c r="A53" s="12"/>
      <c r="B53" s="12"/>
      <c r="C53" s="13" t="s">
        <v>122</v>
      </c>
      <c r="D53" s="84" t="s">
        <v>123</v>
      </c>
      <c r="E53" s="96">
        <v>270</v>
      </c>
      <c r="F53" s="96">
        <f t="shared" si="1"/>
        <v>0</v>
      </c>
      <c r="G53" s="9">
        <v>270</v>
      </c>
    </row>
    <row r="54" spans="1:7" x14ac:dyDescent="0.25">
      <c r="A54" s="12"/>
      <c r="B54" s="12"/>
      <c r="C54" s="13" t="s">
        <v>139</v>
      </c>
      <c r="D54" s="84" t="s">
        <v>140</v>
      </c>
      <c r="E54" s="96">
        <v>350</v>
      </c>
      <c r="F54" s="96">
        <f t="shared" si="1"/>
        <v>1150</v>
      </c>
      <c r="G54" s="96">
        <v>1500</v>
      </c>
    </row>
    <row r="55" spans="1:7" x14ac:dyDescent="0.25">
      <c r="A55" s="12"/>
      <c r="B55" s="12">
        <v>34</v>
      </c>
      <c r="C55" s="13"/>
      <c r="D55" s="85" t="s">
        <v>74</v>
      </c>
      <c r="E55" s="96">
        <f>E56+E58+E57</f>
        <v>4700</v>
      </c>
      <c r="F55" s="96">
        <f t="shared" si="1"/>
        <v>100</v>
      </c>
      <c r="G55" s="96">
        <f>G56+G58+G57</f>
        <v>4800</v>
      </c>
    </row>
    <row r="56" spans="1:7" x14ac:dyDescent="0.25">
      <c r="A56" s="12"/>
      <c r="B56" s="12"/>
      <c r="C56" s="13" t="s">
        <v>133</v>
      </c>
      <c r="D56" s="18" t="s">
        <v>132</v>
      </c>
      <c r="E56" s="96">
        <v>800</v>
      </c>
      <c r="F56" s="96">
        <f t="shared" si="1"/>
        <v>100</v>
      </c>
      <c r="G56" s="96">
        <v>900</v>
      </c>
    </row>
    <row r="57" spans="1:7" x14ac:dyDescent="0.25">
      <c r="A57" s="12"/>
      <c r="B57" s="12"/>
      <c r="C57" s="13" t="s">
        <v>116</v>
      </c>
      <c r="D57" s="83" t="s">
        <v>117</v>
      </c>
      <c r="E57" s="96">
        <v>100</v>
      </c>
      <c r="F57" s="96">
        <f t="shared" si="1"/>
        <v>0</v>
      </c>
      <c r="G57" s="9">
        <v>100</v>
      </c>
    </row>
    <row r="58" spans="1:7" x14ac:dyDescent="0.25">
      <c r="A58" s="12"/>
      <c r="B58" s="12"/>
      <c r="C58" s="13" t="s">
        <v>118</v>
      </c>
      <c r="D58" s="19" t="s">
        <v>119</v>
      </c>
      <c r="E58" s="96">
        <v>3800</v>
      </c>
      <c r="F58" s="96">
        <f t="shared" si="1"/>
        <v>0</v>
      </c>
      <c r="G58" s="9">
        <v>3800</v>
      </c>
    </row>
    <row r="59" spans="1:7" ht="25.5" x14ac:dyDescent="0.25">
      <c r="A59" s="12"/>
      <c r="B59" s="12">
        <v>37</v>
      </c>
      <c r="C59" s="13"/>
      <c r="D59" s="86" t="s">
        <v>136</v>
      </c>
      <c r="E59" s="96"/>
      <c r="F59" s="96">
        <f t="shared" si="1"/>
        <v>24050</v>
      </c>
      <c r="G59" s="9">
        <f>G60</f>
        <v>24050</v>
      </c>
    </row>
    <row r="60" spans="1:7" x14ac:dyDescent="0.25">
      <c r="A60" s="12"/>
      <c r="B60" s="12"/>
      <c r="C60" s="13" t="s">
        <v>131</v>
      </c>
      <c r="D60" s="18" t="s">
        <v>132</v>
      </c>
      <c r="E60" s="96"/>
      <c r="F60" s="96">
        <f t="shared" si="1"/>
        <v>24050</v>
      </c>
      <c r="G60" s="9">
        <v>24050</v>
      </c>
    </row>
    <row r="61" spans="1:7" x14ac:dyDescent="0.25">
      <c r="A61" s="12"/>
      <c r="B61" s="12">
        <v>38</v>
      </c>
      <c r="C61" s="13"/>
      <c r="D61" s="86" t="s">
        <v>107</v>
      </c>
      <c r="E61" s="96"/>
      <c r="F61" s="96">
        <f t="shared" si="1"/>
        <v>800</v>
      </c>
      <c r="G61" s="9">
        <v>800</v>
      </c>
    </row>
    <row r="62" spans="1:7" x14ac:dyDescent="0.25">
      <c r="A62" s="12"/>
      <c r="B62" s="12"/>
      <c r="C62" s="13" t="s">
        <v>118</v>
      </c>
      <c r="D62" s="19" t="s">
        <v>119</v>
      </c>
      <c r="E62" s="96"/>
      <c r="F62" s="96">
        <f t="shared" si="1"/>
        <v>800</v>
      </c>
      <c r="G62" s="9">
        <v>800</v>
      </c>
    </row>
    <row r="63" spans="1:7" x14ac:dyDescent="0.25">
      <c r="A63" s="14">
        <v>4</v>
      </c>
      <c r="B63" s="15"/>
      <c r="C63" s="15"/>
      <c r="D63" s="26" t="s">
        <v>12</v>
      </c>
      <c r="E63" s="96"/>
      <c r="F63" s="96">
        <f t="shared" si="1"/>
        <v>0</v>
      </c>
      <c r="G63" s="9"/>
    </row>
    <row r="64" spans="1:7" x14ac:dyDescent="0.25">
      <c r="A64" s="16"/>
      <c r="B64" s="16">
        <v>42</v>
      </c>
      <c r="C64" s="16"/>
      <c r="D64" s="27" t="s">
        <v>33</v>
      </c>
      <c r="E64" s="96">
        <f>E65+E69+E67+E68+E66</f>
        <v>34040</v>
      </c>
      <c r="F64" s="96">
        <f t="shared" si="1"/>
        <v>-2833</v>
      </c>
      <c r="G64" s="96">
        <f>G65+G69+G67+G68+G66</f>
        <v>31207</v>
      </c>
    </row>
    <row r="65" spans="1:7" ht="25.5" x14ac:dyDescent="0.25">
      <c r="A65" s="16"/>
      <c r="B65" s="16"/>
      <c r="C65" s="19" t="s">
        <v>131</v>
      </c>
      <c r="D65" s="18" t="s">
        <v>132</v>
      </c>
      <c r="E65" s="96">
        <v>800</v>
      </c>
      <c r="F65" s="96">
        <f t="shared" si="1"/>
        <v>0</v>
      </c>
      <c r="G65" s="10">
        <v>800</v>
      </c>
    </row>
    <row r="66" spans="1:7" ht="25.5" x14ac:dyDescent="0.25">
      <c r="A66" s="16"/>
      <c r="B66" s="16"/>
      <c r="C66" s="19" t="s">
        <v>133</v>
      </c>
      <c r="D66" s="13" t="s">
        <v>137</v>
      </c>
      <c r="E66" s="96">
        <v>4000</v>
      </c>
      <c r="F66" s="96">
        <f t="shared" si="1"/>
        <v>0</v>
      </c>
      <c r="G66" s="10">
        <v>4000</v>
      </c>
    </row>
    <row r="67" spans="1:7" ht="25.5" x14ac:dyDescent="0.25">
      <c r="A67" s="16"/>
      <c r="B67" s="16"/>
      <c r="C67" s="19" t="s">
        <v>125</v>
      </c>
      <c r="D67" s="13" t="s">
        <v>126</v>
      </c>
      <c r="E67" s="9">
        <v>6600</v>
      </c>
      <c r="F67" s="9">
        <f t="shared" si="1"/>
        <v>-3400</v>
      </c>
      <c r="G67" s="10">
        <f>3000+200</f>
        <v>3200</v>
      </c>
    </row>
    <row r="68" spans="1:7" ht="25.5" x14ac:dyDescent="0.25">
      <c r="A68" s="16"/>
      <c r="B68" s="16"/>
      <c r="C68" s="100" t="s">
        <v>128</v>
      </c>
      <c r="D68" s="87" t="s">
        <v>129</v>
      </c>
      <c r="E68" s="9">
        <v>1400</v>
      </c>
      <c r="F68" s="9">
        <f t="shared" si="1"/>
        <v>0</v>
      </c>
      <c r="G68" s="10">
        <v>1400</v>
      </c>
    </row>
    <row r="69" spans="1:7" ht="25.5" x14ac:dyDescent="0.25">
      <c r="A69" s="16"/>
      <c r="B69" s="16"/>
      <c r="C69" s="19" t="s">
        <v>118</v>
      </c>
      <c r="D69" s="19" t="s">
        <v>119</v>
      </c>
      <c r="E69" s="9">
        <v>21240</v>
      </c>
      <c r="F69" s="9">
        <f t="shared" si="1"/>
        <v>567</v>
      </c>
      <c r="G69" s="10">
        <f>21240+567</f>
        <v>21807</v>
      </c>
    </row>
  </sheetData>
  <mergeCells count="5">
    <mergeCell ref="A37:G37"/>
    <mergeCell ref="A1:E1"/>
    <mergeCell ref="A3:E3"/>
    <mergeCell ref="A5:E5"/>
    <mergeCell ref="A7:E7"/>
  </mergeCells>
  <pageMargins left="0.7" right="0.7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8"/>
  <sheetViews>
    <sheetView workbookViewId="0">
      <selection activeCell="D19" sqref="D19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124" t="s">
        <v>162</v>
      </c>
      <c r="B1" s="124"/>
      <c r="C1" s="124"/>
      <c r="D1" s="124"/>
    </row>
    <row r="2" spans="1:4" ht="18" customHeight="1" x14ac:dyDescent="0.25">
      <c r="A2" s="4"/>
      <c r="B2" s="4"/>
      <c r="C2" s="25"/>
      <c r="D2" s="4"/>
    </row>
    <row r="3" spans="1:4" ht="15.75" x14ac:dyDescent="0.25">
      <c r="A3" s="124" t="s">
        <v>23</v>
      </c>
      <c r="B3" s="124"/>
      <c r="C3" s="124"/>
      <c r="D3" s="144"/>
    </row>
    <row r="4" spans="1:4" ht="18" x14ac:dyDescent="0.25">
      <c r="A4" s="4"/>
      <c r="B4" s="4"/>
      <c r="C4" s="25"/>
      <c r="D4" s="5"/>
    </row>
    <row r="5" spans="1:4" ht="18" customHeight="1" x14ac:dyDescent="0.25">
      <c r="A5" s="124" t="s">
        <v>4</v>
      </c>
      <c r="B5" s="125"/>
      <c r="C5" s="125"/>
      <c r="D5" s="125"/>
    </row>
    <row r="6" spans="1:4" ht="18" x14ac:dyDescent="0.25">
      <c r="A6" s="4"/>
      <c r="B6" s="4"/>
      <c r="C6" s="25"/>
      <c r="D6" s="5"/>
    </row>
    <row r="7" spans="1:4" ht="15.75" x14ac:dyDescent="0.25">
      <c r="A7" s="124" t="s">
        <v>13</v>
      </c>
      <c r="B7" s="143"/>
      <c r="C7" s="143"/>
      <c r="D7" s="143"/>
    </row>
    <row r="8" spans="1:4" ht="18" x14ac:dyDescent="0.25">
      <c r="A8" s="4"/>
      <c r="B8" s="4"/>
      <c r="C8" s="25"/>
      <c r="D8" s="5"/>
    </row>
    <row r="9" spans="1:4" ht="27" customHeight="1" x14ac:dyDescent="0.25">
      <c r="A9" s="21" t="s">
        <v>45</v>
      </c>
      <c r="B9" s="21" t="s">
        <v>35</v>
      </c>
      <c r="C9" s="21" t="s">
        <v>164</v>
      </c>
      <c r="D9" s="21" t="s">
        <v>166</v>
      </c>
    </row>
    <row r="10" spans="1:4" ht="15.75" customHeight="1" x14ac:dyDescent="0.25">
      <c r="A10" s="11" t="s">
        <v>14</v>
      </c>
      <c r="B10" s="9"/>
      <c r="C10" s="9"/>
      <c r="D10" s="9"/>
    </row>
    <row r="11" spans="1:4" ht="15.75" customHeight="1" x14ac:dyDescent="0.25">
      <c r="A11" s="11" t="s">
        <v>15</v>
      </c>
      <c r="B11" s="9"/>
      <c r="C11" s="9"/>
      <c r="D11" s="9"/>
    </row>
    <row r="12" spans="1:4" ht="25.5" x14ac:dyDescent="0.25">
      <c r="A12" s="18" t="s">
        <v>16</v>
      </c>
      <c r="B12" s="9"/>
      <c r="C12" s="9"/>
      <c r="D12" s="9"/>
    </row>
    <row r="13" spans="1:4" x14ac:dyDescent="0.25">
      <c r="A13" s="17" t="s">
        <v>17</v>
      </c>
      <c r="B13" s="9"/>
      <c r="C13" s="9"/>
      <c r="D13" s="9"/>
    </row>
    <row r="14" spans="1:4" x14ac:dyDescent="0.25">
      <c r="A14" s="11" t="s">
        <v>18</v>
      </c>
      <c r="B14" s="9"/>
      <c r="C14" s="9"/>
      <c r="D14" s="9"/>
    </row>
    <row r="15" spans="1:4" ht="25.5" x14ac:dyDescent="0.25">
      <c r="A15" s="19" t="s">
        <v>19</v>
      </c>
      <c r="B15" s="9"/>
      <c r="C15" s="9"/>
      <c r="D15" s="9"/>
    </row>
    <row r="16" spans="1:4" x14ac:dyDescent="0.25">
      <c r="A16" s="57" t="s">
        <v>65</v>
      </c>
      <c r="B16" s="58"/>
      <c r="C16" s="58"/>
      <c r="D16" s="60"/>
    </row>
    <row r="17" spans="1:4" x14ac:dyDescent="0.25">
      <c r="A17" s="59" t="s">
        <v>66</v>
      </c>
      <c r="B17" s="58"/>
      <c r="C17" s="58"/>
      <c r="D17" s="60"/>
    </row>
    <row r="18" spans="1:4" x14ac:dyDescent="0.25">
      <c r="A18" s="59" t="s">
        <v>67</v>
      </c>
      <c r="B18" s="113">
        <v>1415271</v>
      </c>
      <c r="C18" s="113">
        <f>D18-B18</f>
        <v>402777</v>
      </c>
      <c r="D18" s="94">
        <v>1818048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4"/>
  <sheetViews>
    <sheetView workbookViewId="0">
      <selection activeCell="G2" sqref="G1:G104857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42" customHeight="1" x14ac:dyDescent="0.25">
      <c r="A1" s="124" t="s">
        <v>162</v>
      </c>
      <c r="B1" s="124"/>
      <c r="C1" s="124"/>
      <c r="D1" s="124"/>
      <c r="E1" s="124"/>
      <c r="F1" s="124"/>
    </row>
    <row r="2" spans="1:6" ht="18" customHeight="1" x14ac:dyDescent="0.25">
      <c r="A2" s="4"/>
      <c r="B2" s="4"/>
      <c r="C2" s="4"/>
      <c r="D2" s="4"/>
      <c r="E2" s="25"/>
      <c r="F2" s="4"/>
    </row>
    <row r="3" spans="1:6" ht="15.75" customHeight="1" x14ac:dyDescent="0.25">
      <c r="A3" s="124" t="s">
        <v>23</v>
      </c>
      <c r="B3" s="124"/>
      <c r="C3" s="124"/>
      <c r="D3" s="124"/>
      <c r="E3" s="124"/>
      <c r="F3" s="124"/>
    </row>
    <row r="4" spans="1:6" ht="18" x14ac:dyDescent="0.25">
      <c r="A4" s="4"/>
      <c r="B4" s="4"/>
      <c r="C4" s="4"/>
      <c r="D4" s="4"/>
      <c r="E4" s="25"/>
      <c r="F4" s="5"/>
    </row>
    <row r="5" spans="1:6" ht="18" customHeight="1" x14ac:dyDescent="0.25">
      <c r="A5" s="124" t="s">
        <v>50</v>
      </c>
      <c r="B5" s="124"/>
      <c r="C5" s="124"/>
      <c r="D5" s="124"/>
      <c r="E5" s="124"/>
      <c r="F5" s="124"/>
    </row>
    <row r="6" spans="1:6" ht="18" x14ac:dyDescent="0.25">
      <c r="A6" s="4"/>
      <c r="B6" s="4"/>
      <c r="C6" s="4"/>
      <c r="D6" s="4"/>
      <c r="E6" s="25"/>
      <c r="F6" s="5"/>
    </row>
    <row r="7" spans="1:6" ht="25.5" x14ac:dyDescent="0.25">
      <c r="A7" s="21" t="s">
        <v>5</v>
      </c>
      <c r="B7" s="20" t="s">
        <v>6</v>
      </c>
      <c r="C7" s="20" t="s">
        <v>34</v>
      </c>
      <c r="D7" s="21" t="s">
        <v>35</v>
      </c>
      <c r="E7" s="21" t="s">
        <v>164</v>
      </c>
      <c r="F7" s="21" t="s">
        <v>166</v>
      </c>
    </row>
    <row r="8" spans="1:6" x14ac:dyDescent="0.25">
      <c r="A8" s="38"/>
      <c r="B8" s="39"/>
      <c r="C8" s="37" t="s">
        <v>52</v>
      </c>
      <c r="D8" s="38"/>
      <c r="E8" s="38"/>
      <c r="F8" s="38"/>
    </row>
    <row r="9" spans="1:6" ht="25.5" x14ac:dyDescent="0.25">
      <c r="A9" s="11">
        <v>8</v>
      </c>
      <c r="B9" s="11"/>
      <c r="C9" s="11" t="s">
        <v>20</v>
      </c>
      <c r="D9" s="9"/>
      <c r="E9" s="9"/>
      <c r="F9" s="9"/>
    </row>
    <row r="10" spans="1:6" x14ac:dyDescent="0.25">
      <c r="A10" s="11"/>
      <c r="B10" s="16">
        <v>84</v>
      </c>
      <c r="C10" s="16" t="s">
        <v>26</v>
      </c>
      <c r="D10" s="9"/>
      <c r="E10" s="9"/>
      <c r="F10" s="9"/>
    </row>
    <row r="11" spans="1:6" x14ac:dyDescent="0.25">
      <c r="A11" s="11"/>
      <c r="B11" s="16"/>
      <c r="C11" s="40"/>
      <c r="D11" s="9"/>
      <c r="E11" s="9"/>
      <c r="F11" s="9"/>
    </row>
    <row r="12" spans="1:6" x14ac:dyDescent="0.25">
      <c r="A12" s="11"/>
      <c r="B12" s="16"/>
      <c r="C12" s="37" t="s">
        <v>55</v>
      </c>
      <c r="D12" s="9"/>
      <c r="E12" s="9"/>
      <c r="F12" s="9"/>
    </row>
    <row r="13" spans="1:6" ht="25.5" x14ac:dyDescent="0.25">
      <c r="A13" s="14">
        <v>5</v>
      </c>
      <c r="B13" s="15"/>
      <c r="C13" s="26" t="s">
        <v>21</v>
      </c>
      <c r="D13" s="9"/>
      <c r="E13" s="9"/>
      <c r="F13" s="9"/>
    </row>
    <row r="14" spans="1:6" ht="25.5" x14ac:dyDescent="0.25">
      <c r="A14" s="16"/>
      <c r="B14" s="16">
        <v>54</v>
      </c>
      <c r="C14" s="27" t="s">
        <v>27</v>
      </c>
      <c r="D14" s="9"/>
      <c r="E14" s="9"/>
      <c r="F14" s="9"/>
    </row>
  </sheetData>
  <mergeCells count="3">
    <mergeCell ref="A1:F1"/>
    <mergeCell ref="A3:F3"/>
    <mergeCell ref="A5:F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6"/>
  <sheetViews>
    <sheetView workbookViewId="0">
      <selection activeCell="E2" sqref="E1:E1048576"/>
    </sheetView>
  </sheetViews>
  <sheetFormatPr defaultRowHeight="15" x14ac:dyDescent="0.25"/>
  <cols>
    <col min="1" max="4" width="25.28515625" customWidth="1"/>
  </cols>
  <sheetData>
    <row r="1" spans="1:4" ht="42" customHeight="1" x14ac:dyDescent="0.25">
      <c r="A1" s="124" t="s">
        <v>162</v>
      </c>
      <c r="B1" s="124"/>
      <c r="C1" s="124"/>
      <c r="D1" s="124"/>
    </row>
    <row r="2" spans="1:4" ht="18" customHeight="1" x14ac:dyDescent="0.25">
      <c r="A2" s="25"/>
      <c r="B2" s="25"/>
      <c r="C2" s="25"/>
      <c r="D2" s="25"/>
    </row>
    <row r="3" spans="1:4" ht="15.75" customHeight="1" x14ac:dyDescent="0.25">
      <c r="A3" s="124" t="s">
        <v>23</v>
      </c>
      <c r="B3" s="124"/>
      <c r="C3" s="124"/>
      <c r="D3" s="124"/>
    </row>
    <row r="4" spans="1:4" ht="18" x14ac:dyDescent="0.25">
      <c r="A4" s="25"/>
      <c r="B4" s="25"/>
      <c r="C4" s="25"/>
      <c r="D4" s="5"/>
    </row>
    <row r="5" spans="1:4" ht="18" customHeight="1" x14ac:dyDescent="0.25">
      <c r="A5" s="124" t="s">
        <v>51</v>
      </c>
      <c r="B5" s="124"/>
      <c r="C5" s="124"/>
      <c r="D5" s="124"/>
    </row>
    <row r="6" spans="1:4" ht="18" x14ac:dyDescent="0.25">
      <c r="A6" s="25"/>
      <c r="B6" s="25"/>
      <c r="C6" s="25"/>
      <c r="D6" s="5"/>
    </row>
    <row r="7" spans="1:4" ht="25.5" x14ac:dyDescent="0.25">
      <c r="A7" s="20" t="s">
        <v>45</v>
      </c>
      <c r="B7" s="21" t="s">
        <v>35</v>
      </c>
      <c r="C7" s="21" t="s">
        <v>164</v>
      </c>
      <c r="D7" s="21" t="s">
        <v>166</v>
      </c>
    </row>
    <row r="8" spans="1:4" x14ac:dyDescent="0.25">
      <c r="A8" s="11" t="s">
        <v>52</v>
      </c>
      <c r="B8" s="9"/>
      <c r="C8" s="9"/>
      <c r="D8" s="9"/>
    </row>
    <row r="9" spans="1:4" ht="25.5" x14ac:dyDescent="0.25">
      <c r="A9" s="11" t="s">
        <v>53</v>
      </c>
      <c r="B9" s="9"/>
      <c r="C9" s="9"/>
      <c r="D9" s="9"/>
    </row>
    <row r="10" spans="1:4" ht="25.5" x14ac:dyDescent="0.25">
      <c r="A10" s="18" t="s">
        <v>54</v>
      </c>
      <c r="B10" s="9"/>
      <c r="C10" s="9"/>
      <c r="D10" s="9"/>
    </row>
    <row r="11" spans="1:4" x14ac:dyDescent="0.25">
      <c r="A11" s="18"/>
      <c r="B11" s="9"/>
      <c r="C11" s="9"/>
      <c r="D11" s="9"/>
    </row>
    <row r="12" spans="1:4" x14ac:dyDescent="0.25">
      <c r="A12" s="11" t="s">
        <v>55</v>
      </c>
      <c r="B12" s="9"/>
      <c r="C12" s="9"/>
      <c r="D12" s="9"/>
    </row>
    <row r="13" spans="1:4" x14ac:dyDescent="0.25">
      <c r="A13" s="26" t="s">
        <v>46</v>
      </c>
      <c r="B13" s="9"/>
      <c r="C13" s="9"/>
      <c r="D13" s="9"/>
    </row>
    <row r="14" spans="1:4" x14ac:dyDescent="0.25">
      <c r="A14" s="13" t="s">
        <v>47</v>
      </c>
      <c r="B14" s="9"/>
      <c r="C14" s="9"/>
      <c r="D14" s="9"/>
    </row>
    <row r="15" spans="1:4" x14ac:dyDescent="0.25">
      <c r="A15" s="26" t="s">
        <v>48</v>
      </c>
      <c r="B15" s="9"/>
      <c r="C15" s="9"/>
      <c r="D15" s="9"/>
    </row>
    <row r="16" spans="1:4" x14ac:dyDescent="0.25">
      <c r="A16" s="13" t="s">
        <v>49</v>
      </c>
      <c r="B16" s="9"/>
      <c r="C16" s="9"/>
      <c r="D16" s="9"/>
    </row>
  </sheetData>
  <mergeCells count="3">
    <mergeCell ref="A1:D1"/>
    <mergeCell ref="A3:D3"/>
    <mergeCell ref="A5:D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13"/>
  <sheetViews>
    <sheetView tabSelected="1" workbookViewId="0">
      <selection activeCell="E18" sqref="E18"/>
    </sheetView>
  </sheetViews>
  <sheetFormatPr defaultRowHeight="15" x14ac:dyDescent="0.25"/>
  <cols>
    <col min="1" max="1" width="22.28515625" bestFit="1" customWidth="1"/>
    <col min="2" max="2" width="30.85546875" bestFit="1" customWidth="1"/>
    <col min="3" max="3" width="30.28515625" bestFit="1" customWidth="1"/>
    <col min="4" max="4" width="30.28515625" customWidth="1"/>
    <col min="5" max="5" width="25.5703125" customWidth="1"/>
    <col min="6" max="8" width="25.28515625" customWidth="1"/>
  </cols>
  <sheetData>
    <row r="1" spans="1:8" ht="42" customHeight="1" x14ac:dyDescent="0.25">
      <c r="A1" s="124" t="s">
        <v>162</v>
      </c>
      <c r="B1" s="124"/>
      <c r="C1" s="124"/>
      <c r="D1" s="124"/>
      <c r="E1" s="124"/>
      <c r="F1" s="120"/>
      <c r="G1" s="120"/>
      <c r="H1" s="120"/>
    </row>
    <row r="2" spans="1:8" ht="18" x14ac:dyDescent="0.25">
      <c r="A2" s="4"/>
      <c r="B2" s="4"/>
      <c r="C2" s="25"/>
      <c r="D2" s="25"/>
      <c r="E2" s="4"/>
      <c r="F2" s="4"/>
      <c r="G2" s="5"/>
      <c r="H2" s="5"/>
    </row>
    <row r="3" spans="1:8" ht="18" customHeight="1" x14ac:dyDescent="0.25">
      <c r="A3" s="124" t="s">
        <v>22</v>
      </c>
      <c r="B3" s="124"/>
      <c r="C3" s="124"/>
      <c r="D3" s="124"/>
      <c r="E3" s="124"/>
      <c r="F3" s="114"/>
      <c r="G3" s="114"/>
      <c r="H3" s="114"/>
    </row>
    <row r="4" spans="1:8" ht="18" x14ac:dyDescent="0.25">
      <c r="A4" s="4"/>
      <c r="B4" s="4"/>
      <c r="C4" s="25"/>
      <c r="D4" s="25"/>
      <c r="E4" s="4"/>
      <c r="F4" s="4"/>
      <c r="G4" s="5"/>
      <c r="H4" s="5"/>
    </row>
    <row r="5" spans="1:8" x14ac:dyDescent="0.25">
      <c r="F5" s="118"/>
    </row>
    <row r="7" spans="1:8" ht="25.5" customHeight="1" thickBot="1" x14ac:dyDescent="0.3">
      <c r="A7" s="61" t="s">
        <v>24</v>
      </c>
      <c r="B7" s="61" t="s">
        <v>34</v>
      </c>
      <c r="C7" s="61" t="s">
        <v>105</v>
      </c>
      <c r="D7" s="61" t="s">
        <v>164</v>
      </c>
      <c r="E7" s="61" t="s">
        <v>166</v>
      </c>
    </row>
    <row r="8" spans="1:8" ht="15.75" thickTop="1" x14ac:dyDescent="0.25">
      <c r="A8" s="62" t="s">
        <v>68</v>
      </c>
      <c r="B8" s="63" t="s">
        <v>69</v>
      </c>
      <c r="C8" s="64">
        <f>SUM(C9+C17+C89+C95)</f>
        <v>1394031</v>
      </c>
      <c r="D8" s="64">
        <f>E8-C8</f>
        <v>424017</v>
      </c>
      <c r="E8" s="64">
        <f>SUM(E9+E17+E89+E95)</f>
        <v>1818048</v>
      </c>
      <c r="F8" s="119"/>
    </row>
    <row r="9" spans="1:8" ht="25.5" x14ac:dyDescent="0.25">
      <c r="A9" s="65" t="s">
        <v>145</v>
      </c>
      <c r="B9" s="66" t="s">
        <v>70</v>
      </c>
      <c r="C9" s="67">
        <f>SUM(C10+C14)</f>
        <v>86238</v>
      </c>
      <c r="D9" s="67">
        <f t="shared" ref="D9:D72" si="0">E9-C9</f>
        <v>4168</v>
      </c>
      <c r="E9" s="67">
        <f>SUM(E10+E14)</f>
        <v>90406</v>
      </c>
    </row>
    <row r="10" spans="1:8" ht="38.25" x14ac:dyDescent="0.25">
      <c r="A10" s="68" t="s">
        <v>142</v>
      </c>
      <c r="B10" s="69" t="s">
        <v>71</v>
      </c>
      <c r="C10" s="70">
        <f>SUM(C12+C13)</f>
        <v>82238</v>
      </c>
      <c r="D10" s="70">
        <f t="shared" si="0"/>
        <v>4168</v>
      </c>
      <c r="E10" s="70">
        <f>SUM(E12+E13)</f>
        <v>86406</v>
      </c>
    </row>
    <row r="11" spans="1:8" ht="25.5" x14ac:dyDescent="0.25">
      <c r="A11" s="71" t="s">
        <v>72</v>
      </c>
      <c r="B11" s="72" t="s">
        <v>73</v>
      </c>
      <c r="C11" s="73">
        <f>SUM(C12+C13)</f>
        <v>82238</v>
      </c>
      <c r="D11" s="73">
        <f t="shared" si="0"/>
        <v>4168</v>
      </c>
      <c r="E11" s="73">
        <f>E12+E13</f>
        <v>86406</v>
      </c>
    </row>
    <row r="12" spans="1:8" x14ac:dyDescent="0.25">
      <c r="A12" s="74">
        <v>32</v>
      </c>
      <c r="B12" s="75" t="s">
        <v>25</v>
      </c>
      <c r="C12" s="76">
        <v>81438</v>
      </c>
      <c r="D12" s="76">
        <f t="shared" si="0"/>
        <v>4068</v>
      </c>
      <c r="E12" s="77">
        <v>85506</v>
      </c>
      <c r="F12" s="105"/>
    </row>
    <row r="13" spans="1:8" x14ac:dyDescent="0.25">
      <c r="A13" s="74">
        <v>34</v>
      </c>
      <c r="B13" s="78" t="s">
        <v>74</v>
      </c>
      <c r="C13" s="76">
        <v>800</v>
      </c>
      <c r="D13" s="76">
        <f t="shared" si="0"/>
        <v>100</v>
      </c>
      <c r="E13" s="76">
        <v>900</v>
      </c>
    </row>
    <row r="14" spans="1:8" ht="25.5" x14ac:dyDescent="0.25">
      <c r="A14" s="68" t="s">
        <v>144</v>
      </c>
      <c r="B14" s="69" t="s">
        <v>143</v>
      </c>
      <c r="C14" s="70">
        <f t="shared" ref="C14:E15" si="1">SUM(C15)</f>
        <v>4000</v>
      </c>
      <c r="D14" s="70">
        <f t="shared" si="0"/>
        <v>0</v>
      </c>
      <c r="E14" s="70">
        <f t="shared" si="1"/>
        <v>4000</v>
      </c>
      <c r="G14" s="105"/>
      <c r="H14" s="105"/>
    </row>
    <row r="15" spans="1:8" ht="25.5" x14ac:dyDescent="0.25">
      <c r="A15" s="71" t="s">
        <v>72</v>
      </c>
      <c r="B15" s="72" t="s">
        <v>73</v>
      </c>
      <c r="C15" s="73">
        <f t="shared" si="1"/>
        <v>4000</v>
      </c>
      <c r="D15" s="73">
        <f t="shared" si="0"/>
        <v>0</v>
      </c>
      <c r="E15" s="73">
        <f t="shared" si="1"/>
        <v>4000</v>
      </c>
      <c r="G15" s="105"/>
      <c r="H15" s="105"/>
    </row>
    <row r="16" spans="1:8" ht="25.5" x14ac:dyDescent="0.25">
      <c r="A16" s="74">
        <v>42</v>
      </c>
      <c r="B16" s="78" t="s">
        <v>33</v>
      </c>
      <c r="C16" s="76">
        <v>4000</v>
      </c>
      <c r="D16" s="76">
        <f t="shared" si="0"/>
        <v>0</v>
      </c>
      <c r="E16" s="76">
        <v>4000</v>
      </c>
      <c r="G16" s="105"/>
      <c r="H16" s="105"/>
    </row>
    <row r="17" spans="1:7" ht="25.5" x14ac:dyDescent="0.25">
      <c r="A17" s="65" t="s">
        <v>147</v>
      </c>
      <c r="B17" s="66" t="s">
        <v>75</v>
      </c>
      <c r="C17" s="67">
        <f>SUM(C18+C41+C49+C52+C55+C66+C72+C59+C63+C76+C84)</f>
        <v>200203</v>
      </c>
      <c r="D17" s="67">
        <f t="shared" si="0"/>
        <v>70096</v>
      </c>
      <c r="E17" s="67">
        <f>SUM(E18+E41+E49+E52+E55+E66+E72+E59+E63+E76+E84+E80)</f>
        <v>270299</v>
      </c>
      <c r="G17" s="105"/>
    </row>
    <row r="18" spans="1:7" ht="25.5" x14ac:dyDescent="0.25">
      <c r="A18" s="68" t="s">
        <v>146</v>
      </c>
      <c r="B18" s="69" t="s">
        <v>76</v>
      </c>
      <c r="C18" s="70">
        <f>SUM(C21+C24+C33+C37+C19)</f>
        <v>9850</v>
      </c>
      <c r="D18" s="70">
        <f t="shared" si="0"/>
        <v>3358</v>
      </c>
      <c r="E18" s="70">
        <f>SUM(E21+E24+E33+E37+E19+E29)</f>
        <v>13208</v>
      </c>
    </row>
    <row r="19" spans="1:7" x14ac:dyDescent="0.25">
      <c r="A19" s="71" t="s">
        <v>90</v>
      </c>
      <c r="B19" s="72" t="s">
        <v>91</v>
      </c>
      <c r="C19" s="73">
        <f t="shared" ref="C19:E19" si="2">SUM(C20)</f>
        <v>0</v>
      </c>
      <c r="D19" s="73">
        <f t="shared" si="0"/>
        <v>1058</v>
      </c>
      <c r="E19" s="73">
        <f t="shared" si="2"/>
        <v>1058</v>
      </c>
    </row>
    <row r="20" spans="1:7" x14ac:dyDescent="0.25">
      <c r="A20" s="74">
        <v>32</v>
      </c>
      <c r="B20" s="78" t="s">
        <v>25</v>
      </c>
      <c r="C20" s="76">
        <v>0</v>
      </c>
      <c r="D20" s="76">
        <f t="shared" si="0"/>
        <v>1058</v>
      </c>
      <c r="E20" s="76">
        <v>1058</v>
      </c>
      <c r="G20" s="105"/>
    </row>
    <row r="21" spans="1:7" s="79" customFormat="1" x14ac:dyDescent="0.25">
      <c r="A21" s="71" t="s">
        <v>77</v>
      </c>
      <c r="B21" s="72" t="s">
        <v>78</v>
      </c>
      <c r="C21" s="73">
        <f>SUM(C22:C23)</f>
        <v>3000</v>
      </c>
      <c r="D21" s="73">
        <f t="shared" si="0"/>
        <v>0</v>
      </c>
      <c r="E21" s="73">
        <f>SUM(E22:E23)</f>
        <v>3000</v>
      </c>
    </row>
    <row r="22" spans="1:7" s="79" customFormat="1" ht="25.5" x14ac:dyDescent="0.25">
      <c r="A22" s="74">
        <v>42</v>
      </c>
      <c r="B22" s="78" t="s">
        <v>33</v>
      </c>
      <c r="C22" s="76">
        <v>3000</v>
      </c>
      <c r="D22" s="76">
        <f t="shared" si="0"/>
        <v>0</v>
      </c>
      <c r="E22" s="76">
        <v>3000</v>
      </c>
    </row>
    <row r="23" spans="1:7" s="79" customFormat="1" x14ac:dyDescent="0.25">
      <c r="A23" s="74">
        <v>92</v>
      </c>
      <c r="B23" s="75" t="s">
        <v>79</v>
      </c>
      <c r="C23" s="76"/>
      <c r="D23" s="76">
        <f t="shared" si="0"/>
        <v>0</v>
      </c>
      <c r="E23" s="76"/>
    </row>
    <row r="24" spans="1:7" ht="25.5" x14ac:dyDescent="0.25">
      <c r="A24" s="71" t="s">
        <v>80</v>
      </c>
      <c r="B24" s="72" t="s">
        <v>81</v>
      </c>
      <c r="C24" s="73">
        <f>SUM(C25:C28)</f>
        <v>6400</v>
      </c>
      <c r="D24" s="73">
        <f t="shared" si="0"/>
        <v>0</v>
      </c>
      <c r="E24" s="73">
        <f>SUM(E25:E28)</f>
        <v>6400</v>
      </c>
    </row>
    <row r="25" spans="1:7" x14ac:dyDescent="0.25">
      <c r="A25" s="74">
        <v>31</v>
      </c>
      <c r="B25" s="78" t="s">
        <v>11</v>
      </c>
      <c r="C25" s="76"/>
      <c r="D25" s="76">
        <f t="shared" si="0"/>
        <v>0</v>
      </c>
      <c r="E25" s="76"/>
    </row>
    <row r="26" spans="1:7" x14ac:dyDescent="0.25">
      <c r="A26" s="74">
        <v>32</v>
      </c>
      <c r="B26" s="78" t="s">
        <v>25</v>
      </c>
      <c r="C26" s="76">
        <v>5000</v>
      </c>
      <c r="D26" s="76">
        <f t="shared" si="0"/>
        <v>0</v>
      </c>
      <c r="E26" s="76">
        <v>5000</v>
      </c>
    </row>
    <row r="27" spans="1:7" ht="25.5" x14ac:dyDescent="0.25">
      <c r="A27" s="74">
        <v>42</v>
      </c>
      <c r="B27" s="78" t="s">
        <v>33</v>
      </c>
      <c r="C27" s="76">
        <v>1400</v>
      </c>
      <c r="D27" s="76">
        <f t="shared" si="0"/>
        <v>0</v>
      </c>
      <c r="E27" s="76">
        <v>1400</v>
      </c>
    </row>
    <row r="28" spans="1:7" x14ac:dyDescent="0.25">
      <c r="A28" s="74">
        <v>92</v>
      </c>
      <c r="B28" s="75" t="s">
        <v>79</v>
      </c>
      <c r="C28" s="76"/>
      <c r="D28" s="76">
        <f t="shared" si="0"/>
        <v>0</v>
      </c>
      <c r="E28" s="76"/>
    </row>
    <row r="29" spans="1:7" ht="25.5" x14ac:dyDescent="0.25">
      <c r="A29" s="71" t="s">
        <v>87</v>
      </c>
      <c r="B29" s="72" t="s">
        <v>88</v>
      </c>
      <c r="C29" s="73">
        <f>SUM(C31:C32)</f>
        <v>0</v>
      </c>
      <c r="D29" s="73">
        <f t="shared" si="0"/>
        <v>2300</v>
      </c>
      <c r="E29" s="73">
        <f>SUM(E30:E32)</f>
        <v>2300</v>
      </c>
    </row>
    <row r="30" spans="1:7" x14ac:dyDescent="0.25">
      <c r="A30" s="74">
        <v>32</v>
      </c>
      <c r="B30" s="78" t="s">
        <v>25</v>
      </c>
      <c r="C30" s="76">
        <v>0</v>
      </c>
      <c r="D30" s="76">
        <f t="shared" si="0"/>
        <v>1500</v>
      </c>
      <c r="E30" s="76">
        <v>1500</v>
      </c>
    </row>
    <row r="31" spans="1:7" x14ac:dyDescent="0.25">
      <c r="A31" s="74">
        <v>38</v>
      </c>
      <c r="B31" s="78" t="s">
        <v>107</v>
      </c>
      <c r="C31" s="76">
        <v>0</v>
      </c>
      <c r="D31" s="76">
        <f t="shared" si="0"/>
        <v>800</v>
      </c>
      <c r="E31" s="76">
        <v>800</v>
      </c>
    </row>
    <row r="32" spans="1:7" x14ac:dyDescent="0.25">
      <c r="A32" s="74">
        <v>92</v>
      </c>
      <c r="B32" s="75" t="s">
        <v>79</v>
      </c>
      <c r="C32" s="76"/>
      <c r="D32" s="76">
        <f t="shared" si="0"/>
        <v>0</v>
      </c>
      <c r="E32" s="76"/>
    </row>
    <row r="33" spans="1:5" ht="25.5" x14ac:dyDescent="0.25">
      <c r="A33" s="71" t="s">
        <v>82</v>
      </c>
      <c r="B33" s="72" t="s">
        <v>83</v>
      </c>
      <c r="C33" s="73">
        <f>SUM(C34:C36)</f>
        <v>180</v>
      </c>
      <c r="D33" s="73">
        <f t="shared" si="0"/>
        <v>0</v>
      </c>
      <c r="E33" s="73">
        <f>SUM(E34:E36)</f>
        <v>180</v>
      </c>
    </row>
    <row r="34" spans="1:5" x14ac:dyDescent="0.25">
      <c r="A34" s="74">
        <v>31</v>
      </c>
      <c r="B34" s="78" t="s">
        <v>11</v>
      </c>
      <c r="C34" s="76"/>
      <c r="D34" s="76">
        <f t="shared" si="0"/>
        <v>0</v>
      </c>
      <c r="E34" s="76"/>
    </row>
    <row r="35" spans="1:5" x14ac:dyDescent="0.25">
      <c r="A35" s="74">
        <v>32</v>
      </c>
      <c r="B35" s="78" t="s">
        <v>25</v>
      </c>
      <c r="C35" s="76">
        <v>180</v>
      </c>
      <c r="D35" s="76">
        <f t="shared" si="0"/>
        <v>0</v>
      </c>
      <c r="E35" s="76">
        <v>180</v>
      </c>
    </row>
    <row r="36" spans="1:5" x14ac:dyDescent="0.25">
      <c r="A36" s="74">
        <v>92</v>
      </c>
      <c r="B36" s="75" t="s">
        <v>79</v>
      </c>
      <c r="C36" s="76"/>
      <c r="D36" s="76">
        <f t="shared" si="0"/>
        <v>0</v>
      </c>
      <c r="E36" s="76"/>
    </row>
    <row r="37" spans="1:5" ht="25.5" x14ac:dyDescent="0.25">
      <c r="A37" s="71" t="s">
        <v>84</v>
      </c>
      <c r="B37" s="72" t="s">
        <v>85</v>
      </c>
      <c r="C37" s="73">
        <f>SUM(C38:C40)</f>
        <v>270</v>
      </c>
      <c r="D37" s="73">
        <f t="shared" si="0"/>
        <v>0</v>
      </c>
      <c r="E37" s="73">
        <f>SUM(E38:E40)</f>
        <v>270</v>
      </c>
    </row>
    <row r="38" spans="1:5" x14ac:dyDescent="0.25">
      <c r="A38" s="74">
        <v>31</v>
      </c>
      <c r="B38" s="78" t="s">
        <v>11</v>
      </c>
      <c r="C38" s="76"/>
      <c r="D38" s="76">
        <f t="shared" si="0"/>
        <v>0</v>
      </c>
      <c r="E38" s="76"/>
    </row>
    <row r="39" spans="1:5" x14ac:dyDescent="0.25">
      <c r="A39" s="74">
        <v>32</v>
      </c>
      <c r="B39" s="78" t="s">
        <v>25</v>
      </c>
      <c r="C39" s="76">
        <v>270</v>
      </c>
      <c r="D39" s="76">
        <f t="shared" si="0"/>
        <v>0</v>
      </c>
      <c r="E39" s="76">
        <v>270</v>
      </c>
    </row>
    <row r="40" spans="1:5" x14ac:dyDescent="0.25">
      <c r="A40" s="74">
        <v>92</v>
      </c>
      <c r="B40" s="75" t="s">
        <v>79</v>
      </c>
      <c r="C40" s="76"/>
      <c r="D40" s="76">
        <f t="shared" si="0"/>
        <v>0</v>
      </c>
      <c r="E40" s="76"/>
    </row>
    <row r="41" spans="1:5" ht="25.5" x14ac:dyDescent="0.25">
      <c r="A41" s="68" t="s">
        <v>148</v>
      </c>
      <c r="B41" s="69" t="s">
        <v>86</v>
      </c>
      <c r="C41" s="70">
        <f>SUM(C42+C47)</f>
        <v>0</v>
      </c>
      <c r="D41" s="70">
        <f t="shared" si="0"/>
        <v>45290</v>
      </c>
      <c r="E41" s="70">
        <f>SUM(E42+E44)</f>
        <v>45290</v>
      </c>
    </row>
    <row r="42" spans="1:5" x14ac:dyDescent="0.25">
      <c r="A42" s="71" t="s">
        <v>90</v>
      </c>
      <c r="B42" s="72" t="s">
        <v>91</v>
      </c>
      <c r="C42" s="73">
        <v>0</v>
      </c>
      <c r="D42" s="73">
        <f t="shared" si="0"/>
        <v>24050</v>
      </c>
      <c r="E42" s="73">
        <v>24050</v>
      </c>
    </row>
    <row r="43" spans="1:5" ht="38.25" x14ac:dyDescent="0.25">
      <c r="A43" s="74">
        <v>37</v>
      </c>
      <c r="B43" s="78" t="s">
        <v>136</v>
      </c>
      <c r="C43" s="76">
        <v>0</v>
      </c>
      <c r="D43" s="76">
        <f t="shared" si="0"/>
        <v>24050</v>
      </c>
      <c r="E43" s="76">
        <v>24050</v>
      </c>
    </row>
    <row r="44" spans="1:5" ht="25.5" x14ac:dyDescent="0.25">
      <c r="A44" s="71" t="s">
        <v>87</v>
      </c>
      <c r="B44" s="72" t="s">
        <v>88</v>
      </c>
      <c r="C44" s="73">
        <f>SUM(C45:C46)</f>
        <v>21240</v>
      </c>
      <c r="D44" s="73">
        <f t="shared" si="0"/>
        <v>0</v>
      </c>
      <c r="E44" s="73">
        <f>SUM(E45:E46)</f>
        <v>21240</v>
      </c>
    </row>
    <row r="45" spans="1:5" x14ac:dyDescent="0.25">
      <c r="A45" s="74">
        <v>32</v>
      </c>
      <c r="B45" s="78" t="s">
        <v>25</v>
      </c>
      <c r="C45" s="76"/>
      <c r="D45" s="76">
        <f t="shared" si="0"/>
        <v>0</v>
      </c>
      <c r="E45" s="76"/>
    </row>
    <row r="46" spans="1:5" ht="25.5" x14ac:dyDescent="0.25">
      <c r="A46" s="74">
        <v>42</v>
      </c>
      <c r="B46" s="78" t="s">
        <v>33</v>
      </c>
      <c r="C46" s="76">
        <v>21240</v>
      </c>
      <c r="D46" s="76">
        <f t="shared" si="0"/>
        <v>0</v>
      </c>
      <c r="E46" s="76">
        <v>21240</v>
      </c>
    </row>
    <row r="47" spans="1:5" ht="25.5" x14ac:dyDescent="0.25">
      <c r="A47" s="71" t="s">
        <v>84</v>
      </c>
      <c r="B47" s="72" t="s">
        <v>85</v>
      </c>
      <c r="C47" s="73">
        <f>SUM(C48)</f>
        <v>0</v>
      </c>
      <c r="D47" s="73">
        <f t="shared" si="0"/>
        <v>0</v>
      </c>
      <c r="E47" s="73">
        <f>SUM(E48)</f>
        <v>0</v>
      </c>
    </row>
    <row r="48" spans="1:5" x14ac:dyDescent="0.25">
      <c r="A48" s="74"/>
      <c r="B48" s="78"/>
      <c r="C48" s="76"/>
      <c r="D48" s="76">
        <f t="shared" si="0"/>
        <v>0</v>
      </c>
      <c r="E48" s="76"/>
    </row>
    <row r="49" spans="1:5" ht="25.5" x14ac:dyDescent="0.25">
      <c r="A49" s="68" t="s">
        <v>149</v>
      </c>
      <c r="B49" s="69" t="s">
        <v>89</v>
      </c>
      <c r="C49" s="70">
        <f t="shared" ref="C49:E50" si="3">SUM(C50)</f>
        <v>600</v>
      </c>
      <c r="D49" s="70">
        <f t="shared" si="0"/>
        <v>0</v>
      </c>
      <c r="E49" s="70">
        <f t="shared" si="3"/>
        <v>600</v>
      </c>
    </row>
    <row r="50" spans="1:5" ht="25.5" x14ac:dyDescent="0.25">
      <c r="A50" s="71" t="s">
        <v>80</v>
      </c>
      <c r="B50" s="72" t="s">
        <v>81</v>
      </c>
      <c r="C50" s="73">
        <f t="shared" si="3"/>
        <v>600</v>
      </c>
      <c r="D50" s="73">
        <f t="shared" si="0"/>
        <v>0</v>
      </c>
      <c r="E50" s="73">
        <f t="shared" si="3"/>
        <v>600</v>
      </c>
    </row>
    <row r="51" spans="1:5" x14ac:dyDescent="0.25">
      <c r="A51" s="74">
        <v>32</v>
      </c>
      <c r="B51" s="78" t="s">
        <v>25</v>
      </c>
      <c r="C51" s="76">
        <v>600</v>
      </c>
      <c r="D51" s="76">
        <f t="shared" si="0"/>
        <v>0</v>
      </c>
      <c r="E51" s="76">
        <v>600</v>
      </c>
    </row>
    <row r="52" spans="1:5" ht="38.25" x14ac:dyDescent="0.25">
      <c r="A52" s="68" t="s">
        <v>150</v>
      </c>
      <c r="B52" s="69" t="s">
        <v>92</v>
      </c>
      <c r="C52" s="70">
        <f t="shared" ref="C52:E53" si="4">SUM(C53)</f>
        <v>450</v>
      </c>
      <c r="D52" s="70">
        <f t="shared" si="0"/>
        <v>0</v>
      </c>
      <c r="E52" s="70">
        <f t="shared" si="4"/>
        <v>450</v>
      </c>
    </row>
    <row r="53" spans="1:5" ht="25.5" x14ac:dyDescent="0.25">
      <c r="A53" s="71" t="s">
        <v>90</v>
      </c>
      <c r="B53" s="72" t="s">
        <v>93</v>
      </c>
      <c r="C53" s="73">
        <f t="shared" si="4"/>
        <v>450</v>
      </c>
      <c r="D53" s="73">
        <f t="shared" si="0"/>
        <v>0</v>
      </c>
      <c r="E53" s="73">
        <f t="shared" si="4"/>
        <v>450</v>
      </c>
    </row>
    <row r="54" spans="1:5" x14ac:dyDescent="0.25">
      <c r="A54" s="74">
        <v>32</v>
      </c>
      <c r="B54" s="78" t="s">
        <v>25</v>
      </c>
      <c r="C54" s="76">
        <v>450</v>
      </c>
      <c r="D54" s="76">
        <f t="shared" si="0"/>
        <v>0</v>
      </c>
      <c r="E54" s="76">
        <v>450</v>
      </c>
    </row>
    <row r="55" spans="1:5" ht="25.5" x14ac:dyDescent="0.25">
      <c r="A55" s="68" t="s">
        <v>151</v>
      </c>
      <c r="B55" s="69" t="s">
        <v>94</v>
      </c>
      <c r="C55" s="70">
        <f>SUM(C56)</f>
        <v>2660</v>
      </c>
      <c r="D55" s="70">
        <f t="shared" si="0"/>
        <v>390</v>
      </c>
      <c r="E55" s="70">
        <f>SUM(E56)</f>
        <v>3050</v>
      </c>
    </row>
    <row r="56" spans="1:5" x14ac:dyDescent="0.25">
      <c r="A56" s="71" t="s">
        <v>90</v>
      </c>
      <c r="B56" s="72" t="s">
        <v>91</v>
      </c>
      <c r="C56" s="73">
        <v>2660</v>
      </c>
      <c r="D56" s="73">
        <f t="shared" si="0"/>
        <v>390</v>
      </c>
      <c r="E56" s="73">
        <v>3050</v>
      </c>
    </row>
    <row r="57" spans="1:5" x14ac:dyDescent="0.25">
      <c r="A57" s="74">
        <v>31</v>
      </c>
      <c r="B57" s="78" t="s">
        <v>11</v>
      </c>
      <c r="C57" s="76"/>
      <c r="D57" s="76">
        <f t="shared" si="0"/>
        <v>0</v>
      </c>
      <c r="E57" s="76"/>
    </row>
    <row r="58" spans="1:5" x14ac:dyDescent="0.25">
      <c r="A58" s="74">
        <v>32</v>
      </c>
      <c r="B58" s="78" t="s">
        <v>25</v>
      </c>
      <c r="C58" s="76">
        <v>2260</v>
      </c>
      <c r="D58" s="76">
        <f t="shared" si="0"/>
        <v>790</v>
      </c>
      <c r="E58" s="76">
        <v>3050</v>
      </c>
    </row>
    <row r="59" spans="1:5" ht="25.5" x14ac:dyDescent="0.25">
      <c r="A59" s="68" t="s">
        <v>152</v>
      </c>
      <c r="B59" s="69" t="s">
        <v>111</v>
      </c>
      <c r="C59" s="70">
        <f>SUM(C60)</f>
        <v>7201</v>
      </c>
      <c r="D59" s="70">
        <f t="shared" si="0"/>
        <v>10200</v>
      </c>
      <c r="E59" s="70">
        <f>SUM(E60)</f>
        <v>17401</v>
      </c>
    </row>
    <row r="60" spans="1:5" x14ac:dyDescent="0.25">
      <c r="A60" s="71" t="s">
        <v>77</v>
      </c>
      <c r="B60" s="72" t="s">
        <v>112</v>
      </c>
      <c r="C60" s="73">
        <f>SUM(C61:C62)</f>
        <v>7201</v>
      </c>
      <c r="D60" s="73">
        <f t="shared" si="0"/>
        <v>10200</v>
      </c>
      <c r="E60" s="73">
        <f>SUM(E61:E62)</f>
        <v>17401</v>
      </c>
    </row>
    <row r="61" spans="1:5" x14ac:dyDescent="0.25">
      <c r="A61" s="74">
        <v>32</v>
      </c>
      <c r="B61" s="78" t="s">
        <v>25</v>
      </c>
      <c r="C61" s="76">
        <v>3601</v>
      </c>
      <c r="D61" s="76">
        <f t="shared" si="0"/>
        <v>13600</v>
      </c>
      <c r="E61" s="76">
        <v>17201</v>
      </c>
    </row>
    <row r="62" spans="1:5" ht="25.5" x14ac:dyDescent="0.25">
      <c r="A62" s="74">
        <v>42</v>
      </c>
      <c r="B62" s="78" t="s">
        <v>33</v>
      </c>
      <c r="C62" s="76">
        <v>3600</v>
      </c>
      <c r="D62" s="76">
        <f t="shared" si="0"/>
        <v>-3400</v>
      </c>
      <c r="E62" s="76">
        <v>200</v>
      </c>
    </row>
    <row r="63" spans="1:5" ht="25.5" x14ac:dyDescent="0.25">
      <c r="A63" s="68" t="s">
        <v>153</v>
      </c>
      <c r="B63" s="69" t="s">
        <v>108</v>
      </c>
      <c r="C63" s="70">
        <f>SUM(C64)</f>
        <v>350</v>
      </c>
      <c r="D63" s="70">
        <f t="shared" si="0"/>
        <v>1150</v>
      </c>
      <c r="E63" s="70">
        <f>SUM(E64)</f>
        <v>1500</v>
      </c>
    </row>
    <row r="64" spans="1:5" x14ac:dyDescent="0.25">
      <c r="A64" s="71" t="s">
        <v>109</v>
      </c>
      <c r="B64" s="72" t="s">
        <v>110</v>
      </c>
      <c r="C64" s="73">
        <f>SUM(C65:C65)</f>
        <v>350</v>
      </c>
      <c r="D64" s="73">
        <f t="shared" si="0"/>
        <v>1150</v>
      </c>
      <c r="E64" s="73">
        <f>SUM(E65:E65)</f>
        <v>1500</v>
      </c>
    </row>
    <row r="65" spans="1:6" x14ac:dyDescent="0.25">
      <c r="A65" s="74">
        <v>32</v>
      </c>
      <c r="B65" s="78" t="s">
        <v>25</v>
      </c>
      <c r="C65" s="76">
        <v>350</v>
      </c>
      <c r="D65" s="76">
        <f t="shared" si="0"/>
        <v>1150</v>
      </c>
      <c r="E65" s="76">
        <v>1500</v>
      </c>
    </row>
    <row r="66" spans="1:6" ht="25.5" x14ac:dyDescent="0.25">
      <c r="A66" s="68" t="s">
        <v>154</v>
      </c>
      <c r="B66" s="69" t="s">
        <v>95</v>
      </c>
      <c r="C66" s="70">
        <f>SUM(C67)</f>
        <v>5500</v>
      </c>
      <c r="D66" s="70">
        <f t="shared" si="0"/>
        <v>0</v>
      </c>
      <c r="E66" s="70">
        <f t="shared" ref="E66" si="5">SUM(E67)</f>
        <v>5500</v>
      </c>
    </row>
    <row r="67" spans="1:6" ht="25.5" x14ac:dyDescent="0.25">
      <c r="A67" s="71" t="s">
        <v>96</v>
      </c>
      <c r="B67" s="72" t="s">
        <v>97</v>
      </c>
      <c r="C67" s="73">
        <f>SUM(C68:C71)</f>
        <v>5500</v>
      </c>
      <c r="D67" s="73">
        <f t="shared" si="0"/>
        <v>0</v>
      </c>
      <c r="E67" s="73">
        <f>SUM(E68:E71)</f>
        <v>5500</v>
      </c>
    </row>
    <row r="68" spans="1:6" x14ac:dyDescent="0.25">
      <c r="A68" s="74">
        <v>32</v>
      </c>
      <c r="B68" s="78" t="s">
        <v>25</v>
      </c>
      <c r="C68" s="76">
        <v>5400</v>
      </c>
      <c r="D68" s="76">
        <f t="shared" si="0"/>
        <v>0</v>
      </c>
      <c r="E68" s="76">
        <v>5400</v>
      </c>
    </row>
    <row r="69" spans="1:6" x14ac:dyDescent="0.25">
      <c r="A69" s="74">
        <v>34</v>
      </c>
      <c r="B69" s="78" t="s">
        <v>74</v>
      </c>
      <c r="C69" s="76">
        <v>100</v>
      </c>
      <c r="D69" s="76">
        <f t="shared" si="0"/>
        <v>0</v>
      </c>
      <c r="E69" s="76">
        <v>100</v>
      </c>
    </row>
    <row r="70" spans="1:6" ht="25.5" x14ac:dyDescent="0.25">
      <c r="A70" s="74">
        <v>42</v>
      </c>
      <c r="B70" s="78" t="s">
        <v>33</v>
      </c>
      <c r="C70" s="76"/>
      <c r="D70" s="76">
        <f t="shared" si="0"/>
        <v>0</v>
      </c>
      <c r="E70" s="76"/>
    </row>
    <row r="71" spans="1:6" x14ac:dyDescent="0.25">
      <c r="A71" s="74">
        <v>92</v>
      </c>
      <c r="B71" s="75" t="s">
        <v>79</v>
      </c>
      <c r="C71" s="76"/>
      <c r="D71" s="76">
        <f t="shared" si="0"/>
        <v>0</v>
      </c>
      <c r="E71" s="76"/>
    </row>
    <row r="72" spans="1:6" s="79" customFormat="1" ht="25.5" x14ac:dyDescent="0.25">
      <c r="A72" s="68" t="s">
        <v>156</v>
      </c>
      <c r="B72" s="69" t="s">
        <v>98</v>
      </c>
      <c r="C72" s="70">
        <f>SUM(C73)</f>
        <v>0</v>
      </c>
      <c r="D72" s="70">
        <f t="shared" si="0"/>
        <v>0</v>
      </c>
      <c r="E72" s="70">
        <f>SUM(E73)</f>
        <v>0</v>
      </c>
    </row>
    <row r="73" spans="1:6" s="79" customFormat="1" x14ac:dyDescent="0.25">
      <c r="A73" s="80" t="s">
        <v>90</v>
      </c>
      <c r="B73" s="81" t="s">
        <v>99</v>
      </c>
      <c r="C73" s="73">
        <v>0</v>
      </c>
      <c r="D73" s="73">
        <f t="shared" ref="D73:D100" si="6">E73-C73</f>
        <v>0</v>
      </c>
      <c r="E73" s="73">
        <v>0</v>
      </c>
    </row>
    <row r="74" spans="1:6" s="79" customFormat="1" x14ac:dyDescent="0.25">
      <c r="A74" s="82">
        <v>31</v>
      </c>
      <c r="B74" s="78" t="s">
        <v>11</v>
      </c>
      <c r="C74" s="76">
        <v>0</v>
      </c>
      <c r="D74" s="76">
        <f t="shared" si="6"/>
        <v>0</v>
      </c>
      <c r="E74" s="76">
        <v>0</v>
      </c>
    </row>
    <row r="75" spans="1:6" s="79" customFormat="1" x14ac:dyDescent="0.25">
      <c r="A75" s="74">
        <v>32</v>
      </c>
      <c r="B75" s="78" t="s">
        <v>25</v>
      </c>
      <c r="C75" s="76">
        <v>0</v>
      </c>
      <c r="D75" s="76">
        <f t="shared" si="6"/>
        <v>0</v>
      </c>
      <c r="E75" s="76">
        <v>0</v>
      </c>
    </row>
    <row r="76" spans="1:6" s="79" customFormat="1" ht="25.5" x14ac:dyDescent="0.25">
      <c r="A76" s="68" t="s">
        <v>155</v>
      </c>
      <c r="B76" s="69" t="s">
        <v>106</v>
      </c>
      <c r="C76" s="70">
        <f>SUM(C77)</f>
        <v>80142</v>
      </c>
      <c r="D76" s="70">
        <f t="shared" si="6"/>
        <v>-28742</v>
      </c>
      <c r="E76" s="70">
        <f>SUM(E77)</f>
        <v>51400</v>
      </c>
    </row>
    <row r="77" spans="1:6" s="79" customFormat="1" x14ac:dyDescent="0.25">
      <c r="A77" s="80" t="s">
        <v>90</v>
      </c>
      <c r="B77" s="81" t="s">
        <v>99</v>
      </c>
      <c r="C77" s="73">
        <f>SUM(C78:C79)</f>
        <v>80142</v>
      </c>
      <c r="D77" s="73">
        <f t="shared" si="6"/>
        <v>-28742</v>
      </c>
      <c r="E77" s="73">
        <f>SUM(E78:E79)</f>
        <v>51400</v>
      </c>
    </row>
    <row r="78" spans="1:6" s="79" customFormat="1" x14ac:dyDescent="0.25">
      <c r="A78" s="82">
        <v>31</v>
      </c>
      <c r="B78" s="78" t="s">
        <v>11</v>
      </c>
      <c r="C78" s="76">
        <v>76942</v>
      </c>
      <c r="D78" s="76">
        <f t="shared" si="6"/>
        <v>-28142</v>
      </c>
      <c r="E78" s="76">
        <v>48800</v>
      </c>
      <c r="F78" s="107"/>
    </row>
    <row r="79" spans="1:6" s="79" customFormat="1" x14ac:dyDescent="0.25">
      <c r="A79" s="74">
        <v>32</v>
      </c>
      <c r="B79" s="78" t="s">
        <v>25</v>
      </c>
      <c r="C79" s="76">
        <v>3200</v>
      </c>
      <c r="D79" s="76">
        <f t="shared" si="6"/>
        <v>-600</v>
      </c>
      <c r="E79" s="76">
        <v>2600</v>
      </c>
    </row>
    <row r="80" spans="1:6" s="79" customFormat="1" ht="25.5" x14ac:dyDescent="0.25">
      <c r="A80" s="68" t="s">
        <v>170</v>
      </c>
      <c r="B80" s="69" t="s">
        <v>169</v>
      </c>
      <c r="C80" s="70">
        <f>SUM(C81)</f>
        <v>0</v>
      </c>
      <c r="D80" s="70">
        <f t="shared" ref="D80:D83" si="7">E80-C80</f>
        <v>38450</v>
      </c>
      <c r="E80" s="70">
        <f>SUM(E81)</f>
        <v>38450</v>
      </c>
    </row>
    <row r="81" spans="1:6" s="79" customFormat="1" x14ac:dyDescent="0.25">
      <c r="A81" s="80" t="s">
        <v>90</v>
      </c>
      <c r="B81" s="81" t="s">
        <v>99</v>
      </c>
      <c r="C81" s="73">
        <v>0</v>
      </c>
      <c r="D81" s="73">
        <f t="shared" si="7"/>
        <v>38450</v>
      </c>
      <c r="E81" s="73">
        <f>SUM(E82:E83)</f>
        <v>38450</v>
      </c>
    </row>
    <row r="82" spans="1:6" s="79" customFormat="1" x14ac:dyDescent="0.25">
      <c r="A82" s="82">
        <v>31</v>
      </c>
      <c r="B82" s="78" t="s">
        <v>11</v>
      </c>
      <c r="C82" s="76">
        <v>0</v>
      </c>
      <c r="D82" s="76">
        <f t="shared" si="7"/>
        <v>36250</v>
      </c>
      <c r="E82" s="76">
        <v>36250</v>
      </c>
      <c r="F82" s="107"/>
    </row>
    <row r="83" spans="1:6" s="79" customFormat="1" x14ac:dyDescent="0.25">
      <c r="A83" s="74">
        <v>32</v>
      </c>
      <c r="B83" s="78" t="s">
        <v>25</v>
      </c>
      <c r="C83" s="76">
        <v>0</v>
      </c>
      <c r="D83" s="76">
        <f t="shared" si="7"/>
        <v>2200</v>
      </c>
      <c r="E83" s="76">
        <v>2200</v>
      </c>
    </row>
    <row r="84" spans="1:6" s="79" customFormat="1" ht="25.5" x14ac:dyDescent="0.25">
      <c r="A84" s="68" t="s">
        <v>157</v>
      </c>
      <c r="B84" s="69" t="s">
        <v>113</v>
      </c>
      <c r="C84" s="70">
        <f>SUM(C85+C87)</f>
        <v>93450</v>
      </c>
      <c r="D84" s="70">
        <f t="shared" si="6"/>
        <v>0</v>
      </c>
      <c r="E84" s="70">
        <f t="shared" ref="E84" si="8">SUM(E85+E87)</f>
        <v>93450</v>
      </c>
    </row>
    <row r="85" spans="1:6" s="79" customFormat="1" x14ac:dyDescent="0.25">
      <c r="A85" s="80" t="s">
        <v>90</v>
      </c>
      <c r="B85" s="81" t="s">
        <v>99</v>
      </c>
      <c r="C85" s="73">
        <f>SUM(C86:C86)</f>
        <v>4450</v>
      </c>
      <c r="D85" s="73">
        <f t="shared" si="6"/>
        <v>0</v>
      </c>
      <c r="E85" s="73">
        <f>SUM(E86:E86)</f>
        <v>4450</v>
      </c>
    </row>
    <row r="86" spans="1:6" s="79" customFormat="1" x14ac:dyDescent="0.25">
      <c r="A86" s="74">
        <v>32</v>
      </c>
      <c r="B86" s="78" t="s">
        <v>25</v>
      </c>
      <c r="C86" s="76">
        <v>4450</v>
      </c>
      <c r="D86" s="76">
        <f t="shared" si="6"/>
        <v>0</v>
      </c>
      <c r="E86" s="76">
        <v>4450</v>
      </c>
    </row>
    <row r="87" spans="1:6" s="79" customFormat="1" ht="25.5" x14ac:dyDescent="0.25">
      <c r="A87" s="80" t="s">
        <v>87</v>
      </c>
      <c r="B87" s="81" t="s">
        <v>114</v>
      </c>
      <c r="C87" s="73">
        <f>SUM(C88:C88)</f>
        <v>89000</v>
      </c>
      <c r="D87" s="73">
        <f t="shared" si="6"/>
        <v>0</v>
      </c>
      <c r="E87" s="73">
        <f>SUM(E88:E88)</f>
        <v>89000</v>
      </c>
    </row>
    <row r="88" spans="1:6" s="79" customFormat="1" x14ac:dyDescent="0.25">
      <c r="A88" s="74">
        <v>32</v>
      </c>
      <c r="B88" s="78" t="s">
        <v>25</v>
      </c>
      <c r="C88" s="76">
        <v>89000</v>
      </c>
      <c r="D88" s="76">
        <f t="shared" si="6"/>
        <v>0</v>
      </c>
      <c r="E88" s="76">
        <v>89000</v>
      </c>
    </row>
    <row r="89" spans="1:6" ht="25.5" x14ac:dyDescent="0.25">
      <c r="A89" s="65" t="s">
        <v>159</v>
      </c>
      <c r="B89" s="66" t="s">
        <v>100</v>
      </c>
      <c r="C89" s="67">
        <f t="shared" ref="C89:C90" si="9">SUM(C90)</f>
        <v>800</v>
      </c>
      <c r="D89" s="67">
        <f t="shared" si="6"/>
        <v>567</v>
      </c>
      <c r="E89" s="67">
        <f>SUM(E90+E93)</f>
        <v>1367</v>
      </c>
    </row>
    <row r="90" spans="1:6" ht="25.5" x14ac:dyDescent="0.25">
      <c r="A90" s="68" t="s">
        <v>158</v>
      </c>
      <c r="B90" s="69" t="s">
        <v>101</v>
      </c>
      <c r="C90" s="70">
        <f t="shared" si="9"/>
        <v>800</v>
      </c>
      <c r="D90" s="70">
        <f t="shared" si="6"/>
        <v>0</v>
      </c>
      <c r="E90" s="70">
        <f t="shared" ref="E90" si="10">SUM(E91)</f>
        <v>800</v>
      </c>
    </row>
    <row r="91" spans="1:6" x14ac:dyDescent="0.25">
      <c r="A91" s="71" t="s">
        <v>90</v>
      </c>
      <c r="B91" s="72" t="s">
        <v>91</v>
      </c>
      <c r="C91" s="73">
        <f>SUM(C92)</f>
        <v>800</v>
      </c>
      <c r="D91" s="73">
        <f t="shared" si="6"/>
        <v>0</v>
      </c>
      <c r="E91" s="73">
        <f>SUM(E92)</f>
        <v>800</v>
      </c>
    </row>
    <row r="92" spans="1:6" ht="25.5" x14ac:dyDescent="0.25">
      <c r="A92" s="74">
        <v>42</v>
      </c>
      <c r="B92" s="78" t="s">
        <v>33</v>
      </c>
      <c r="C92" s="76">
        <v>800</v>
      </c>
      <c r="D92" s="76">
        <f t="shared" si="6"/>
        <v>0</v>
      </c>
      <c r="E92" s="76">
        <v>800</v>
      </c>
    </row>
    <row r="93" spans="1:6" ht="25.5" x14ac:dyDescent="0.25">
      <c r="A93" s="71" t="s">
        <v>87</v>
      </c>
      <c r="B93" s="72" t="s">
        <v>88</v>
      </c>
      <c r="C93" s="76">
        <v>0</v>
      </c>
      <c r="D93" s="76">
        <f t="shared" si="6"/>
        <v>567</v>
      </c>
      <c r="E93" s="76">
        <v>567</v>
      </c>
    </row>
    <row r="94" spans="1:6" ht="25.5" x14ac:dyDescent="0.25">
      <c r="A94" s="74">
        <v>42</v>
      </c>
      <c r="B94" s="78" t="s">
        <v>33</v>
      </c>
      <c r="C94" s="76">
        <v>0</v>
      </c>
      <c r="D94" s="76">
        <f t="shared" si="6"/>
        <v>567</v>
      </c>
      <c r="E94" s="76">
        <v>567</v>
      </c>
    </row>
    <row r="95" spans="1:6" ht="25.5" x14ac:dyDescent="0.25">
      <c r="A95" s="65" t="s">
        <v>161</v>
      </c>
      <c r="B95" s="66" t="s">
        <v>102</v>
      </c>
      <c r="C95" s="67">
        <f t="shared" ref="C95:C96" si="11">SUM(C96)</f>
        <v>1106790</v>
      </c>
      <c r="D95" s="67">
        <f t="shared" si="6"/>
        <v>349186</v>
      </c>
      <c r="E95" s="67">
        <f>SUM(E96)</f>
        <v>1455976</v>
      </c>
    </row>
    <row r="96" spans="1:6" ht="25.5" x14ac:dyDescent="0.25">
      <c r="A96" s="68" t="s">
        <v>160</v>
      </c>
      <c r="B96" s="69" t="s">
        <v>103</v>
      </c>
      <c r="C96" s="70">
        <f t="shared" si="11"/>
        <v>1106790</v>
      </c>
      <c r="D96" s="70">
        <f t="shared" si="6"/>
        <v>349186</v>
      </c>
      <c r="E96" s="70">
        <f>SUM(E97)</f>
        <v>1455976</v>
      </c>
    </row>
    <row r="97" spans="1:5" s="79" customFormat="1" ht="25.5" x14ac:dyDescent="0.25">
      <c r="A97" s="71" t="s">
        <v>87</v>
      </c>
      <c r="B97" s="72" t="s">
        <v>88</v>
      </c>
      <c r="C97" s="73">
        <f>SUM(C98:C101)</f>
        <v>1106790</v>
      </c>
      <c r="D97" s="73">
        <f t="shared" si="6"/>
        <v>349186</v>
      </c>
      <c r="E97" s="73">
        <f>SUM(E98:E100)</f>
        <v>1455976</v>
      </c>
    </row>
    <row r="98" spans="1:5" s="79" customFormat="1" x14ac:dyDescent="0.25">
      <c r="A98" s="74">
        <v>31</v>
      </c>
      <c r="B98" s="78" t="s">
        <v>11</v>
      </c>
      <c r="C98" s="76">
        <v>1076450</v>
      </c>
      <c r="D98" s="76">
        <f t="shared" si="6"/>
        <v>343750</v>
      </c>
      <c r="E98" s="76">
        <v>1420200</v>
      </c>
    </row>
    <row r="99" spans="1:5" s="79" customFormat="1" x14ac:dyDescent="0.25">
      <c r="A99" s="74">
        <v>32</v>
      </c>
      <c r="B99" s="78" t="s">
        <v>25</v>
      </c>
      <c r="C99" s="76">
        <v>26540</v>
      </c>
      <c r="D99" s="76">
        <f t="shared" si="6"/>
        <v>5436</v>
      </c>
      <c r="E99" s="76">
        <v>31976</v>
      </c>
    </row>
    <row r="100" spans="1:5" s="79" customFormat="1" x14ac:dyDescent="0.25">
      <c r="A100" s="74">
        <v>34</v>
      </c>
      <c r="B100" s="78" t="s">
        <v>104</v>
      </c>
      <c r="C100" s="76">
        <v>3800</v>
      </c>
      <c r="D100" s="76">
        <f t="shared" si="6"/>
        <v>0</v>
      </c>
      <c r="E100" s="76">
        <v>3800</v>
      </c>
    </row>
    <row r="101" spans="1:5" s="79" customFormat="1" x14ac:dyDescent="0.25"/>
    <row r="108" spans="1:5" ht="23.25" x14ac:dyDescent="0.35">
      <c r="D108" s="121" t="s">
        <v>167</v>
      </c>
    </row>
    <row r="113" spans="4:4" ht="23.25" x14ac:dyDescent="0.35">
      <c r="D113" s="121" t="s">
        <v>168</v>
      </c>
    </row>
  </sheetData>
  <mergeCells count="2">
    <mergeCell ref="A1:E1"/>
    <mergeCell ref="A3:E3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HGPC</cp:lastModifiedBy>
  <cp:lastPrinted>2024-06-13T09:14:43Z</cp:lastPrinted>
  <dcterms:created xsi:type="dcterms:W3CDTF">2022-08-12T12:51:27Z</dcterms:created>
  <dcterms:modified xsi:type="dcterms:W3CDTF">2024-06-13T12:32:31Z</dcterms:modified>
</cp:coreProperties>
</file>